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SAMSUNG/Samsung USB/ANGELA/OFICINA/BARROSO CARDONA Y ASOCIADOS/LIQUIDACIONES/LIQUIDACIONES SUPERSOCIEDADES/PERAL SORIA SAS/CALIFICACIÓN/"/>
    </mc:Choice>
  </mc:AlternateContent>
  <xr:revisionPtr revIDLastSave="0" documentId="8_{9E32F0E1-D930-E84F-A8A9-50DA4D7016DF}" xr6:coauthVersionLast="47" xr6:coauthVersionMax="47" xr10:uidLastSave="{00000000-0000-0000-0000-000000000000}"/>
  <bookViews>
    <workbookView xWindow="0" yWindow="500" windowWidth="38400" windowHeight="21100" xr2:uid="{613B9ABC-4C2D-8A4F-8FE3-B0CDB6DC3BFC}"/>
  </bookViews>
  <sheets>
    <sheet name="Cuadro General" sheetId="1" r:id="rId1"/>
    <sheet name="CALIFICACION DE CREDITOS" sheetId="5" r:id="rId2"/>
    <sheet name="DERECHOS DE VOTO" sheetId="6" r:id="rId3"/>
    <sheet name="IPC" sheetId="3" r:id="rId4"/>
  </sheets>
  <definedNames>
    <definedName name="_xlnm._FilterDatabase" localSheetId="0" hidden="1">'Cuadro General'!$A$1:$AH$46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59" i="6" l="1"/>
  <c r="Q59" i="6"/>
  <c r="P59" i="6"/>
  <c r="L59" i="6"/>
  <c r="K70" i="6" s="1"/>
  <c r="K59" i="6"/>
  <c r="J70" i="6" s="1"/>
  <c r="J59" i="6"/>
  <c r="I70" i="6" s="1"/>
  <c r="I59" i="6"/>
  <c r="H70" i="6" s="1"/>
  <c r="R58" i="6"/>
  <c r="Q58" i="6"/>
  <c r="P58" i="6"/>
  <c r="L58" i="6"/>
  <c r="K58" i="6"/>
  <c r="J58" i="6"/>
  <c r="I58" i="6"/>
  <c r="AB51" i="6"/>
  <c r="AA51" i="6"/>
  <c r="Z51" i="6"/>
  <c r="R51" i="6"/>
  <c r="Q51" i="6"/>
  <c r="P51" i="6"/>
  <c r="L51" i="6"/>
  <c r="K51" i="6"/>
  <c r="J51" i="6"/>
  <c r="I51" i="6"/>
  <c r="AB49" i="6"/>
  <c r="AA49" i="6"/>
  <c r="Z49" i="6"/>
  <c r="R49" i="6"/>
  <c r="Q49" i="6"/>
  <c r="P49" i="6"/>
  <c r="L49" i="6"/>
  <c r="K49" i="6"/>
  <c r="J49" i="6"/>
  <c r="I49" i="6"/>
  <c r="AB15" i="6"/>
  <c r="AA15" i="6"/>
  <c r="Z15" i="6"/>
  <c r="R15" i="6"/>
  <c r="Q15" i="6"/>
  <c r="P15" i="6"/>
  <c r="L15" i="6"/>
  <c r="K15" i="6"/>
  <c r="J15" i="6"/>
  <c r="I15" i="6"/>
  <c r="AB12" i="6"/>
  <c r="AA12" i="6"/>
  <c r="Z12" i="6"/>
  <c r="Z52" i="6" s="1"/>
  <c r="R12" i="6"/>
  <c r="R52" i="6" s="1"/>
  <c r="Q12" i="6"/>
  <c r="P12" i="6"/>
  <c r="L12" i="6"/>
  <c r="K12" i="6"/>
  <c r="J12" i="6"/>
  <c r="I12" i="6"/>
  <c r="R77" i="5"/>
  <c r="Q77" i="5"/>
  <c r="P77" i="5"/>
  <c r="L77" i="5"/>
  <c r="K77" i="5"/>
  <c r="J77" i="5"/>
  <c r="I77" i="5"/>
  <c r="R75" i="5"/>
  <c r="R78" i="5" s="1"/>
  <c r="O94" i="5" s="1"/>
  <c r="Q75" i="5"/>
  <c r="Q78" i="5" s="1"/>
  <c r="N94" i="5" s="1"/>
  <c r="P75" i="5"/>
  <c r="P78" i="5" s="1"/>
  <c r="L94" i="5" s="1"/>
  <c r="L75" i="5"/>
  <c r="L78" i="5" s="1"/>
  <c r="K94" i="5" s="1"/>
  <c r="K75" i="5"/>
  <c r="K78" i="5" s="1"/>
  <c r="J94" i="5" s="1"/>
  <c r="J75" i="5"/>
  <c r="J78" i="5" s="1"/>
  <c r="I94" i="5" s="1"/>
  <c r="I75" i="5"/>
  <c r="I78" i="5" s="1"/>
  <c r="H94" i="5" s="1"/>
  <c r="R67" i="5"/>
  <c r="O90" i="5" s="1"/>
  <c r="Q67" i="5"/>
  <c r="N90" i="5" s="1"/>
  <c r="P67" i="5"/>
  <c r="L90" i="5" s="1"/>
  <c r="L67" i="5"/>
  <c r="K90" i="5" s="1"/>
  <c r="K67" i="5"/>
  <c r="J90" i="5" s="1"/>
  <c r="J67" i="5"/>
  <c r="I90" i="5" s="1"/>
  <c r="I67" i="5"/>
  <c r="H90" i="5" s="1"/>
  <c r="R66" i="5"/>
  <c r="Q66" i="5"/>
  <c r="P66" i="5"/>
  <c r="L66" i="5"/>
  <c r="K66" i="5"/>
  <c r="J66" i="5"/>
  <c r="I66" i="5"/>
  <c r="R52" i="5"/>
  <c r="Q52" i="5"/>
  <c r="P52" i="5"/>
  <c r="L52" i="5"/>
  <c r="K52" i="5"/>
  <c r="J52" i="5"/>
  <c r="I52" i="5"/>
  <c r="R50" i="5"/>
  <c r="R53" i="5" s="1"/>
  <c r="O89" i="5" s="1"/>
  <c r="Q50" i="5"/>
  <c r="Q53" i="5" s="1"/>
  <c r="N89" i="5" s="1"/>
  <c r="P50" i="5"/>
  <c r="P53" i="5" s="1"/>
  <c r="L89" i="5" s="1"/>
  <c r="L50" i="5"/>
  <c r="L53" i="5" s="1"/>
  <c r="K89" i="5" s="1"/>
  <c r="K50" i="5"/>
  <c r="K53" i="5" s="1"/>
  <c r="J89" i="5" s="1"/>
  <c r="J50" i="5"/>
  <c r="J53" i="5" s="1"/>
  <c r="I89" i="5" s="1"/>
  <c r="I50" i="5"/>
  <c r="I53" i="5" s="1"/>
  <c r="H89" i="5" s="1"/>
  <c r="R11" i="5"/>
  <c r="O88" i="5" s="1"/>
  <c r="Q11" i="5"/>
  <c r="N88" i="5" s="1"/>
  <c r="P11" i="5"/>
  <c r="L88" i="5" s="1"/>
  <c r="L11" i="5"/>
  <c r="K88" i="5" s="1"/>
  <c r="K95" i="5" s="1"/>
  <c r="K11" i="5"/>
  <c r="J88" i="5" s="1"/>
  <c r="J95" i="5" s="1"/>
  <c r="J11" i="5"/>
  <c r="I88" i="5" s="1"/>
  <c r="I11" i="5"/>
  <c r="H88" i="5" s="1"/>
  <c r="R10" i="5"/>
  <c r="Q10" i="5"/>
  <c r="P10" i="5"/>
  <c r="L10" i="5"/>
  <c r="K10" i="5"/>
  <c r="J10" i="5"/>
  <c r="I10" i="5"/>
  <c r="X57" i="6"/>
  <c r="Y57" i="6" s="1"/>
  <c r="Z57" i="6" s="1"/>
  <c r="AA57" i="6" s="1"/>
  <c r="AB57" i="6" s="1"/>
  <c r="AB59" i="6" s="1"/>
  <c r="M70" i="6" s="1"/>
  <c r="V57" i="6"/>
  <c r="M95" i="5"/>
  <c r="X12" i="1"/>
  <c r="V3" i="1"/>
  <c r="V4" i="1"/>
  <c r="V5" i="1"/>
  <c r="V6" i="1"/>
  <c r="V7" i="1"/>
  <c r="V8" i="1"/>
  <c r="V9" i="1"/>
  <c r="V10" i="1"/>
  <c r="V11" i="1"/>
  <c r="V12" i="1"/>
  <c r="V13" i="1"/>
  <c r="V14" i="1"/>
  <c r="V15" i="1"/>
  <c r="V16" i="1"/>
  <c r="V17" i="1"/>
  <c r="V18" i="1"/>
  <c r="V19" i="1"/>
  <c r="V20" i="1"/>
  <c r="V21" i="1"/>
  <c r="V22" i="1"/>
  <c r="V23" i="1"/>
  <c r="V24" i="1"/>
  <c r="V25" i="1"/>
  <c r="V26" i="1"/>
  <c r="V27" i="1"/>
  <c r="V28" i="1"/>
  <c r="V29" i="1"/>
  <c r="V30" i="1"/>
  <c r="V31" i="1"/>
  <c r="V32" i="1"/>
  <c r="V33" i="1"/>
  <c r="V34" i="1"/>
  <c r="V35" i="1"/>
  <c r="V36" i="1"/>
  <c r="V37" i="1"/>
  <c r="V38" i="1"/>
  <c r="V39" i="1"/>
  <c r="V40" i="1"/>
  <c r="V41" i="1"/>
  <c r="V42" i="1"/>
  <c r="V43" i="1"/>
  <c r="V44" i="1"/>
  <c r="X11" i="1"/>
  <c r="Y11" i="1" s="1"/>
  <c r="Z11" i="1" s="1"/>
  <c r="X44" i="1"/>
  <c r="Y44" i="1" s="1"/>
  <c r="Z44" i="1" s="1"/>
  <c r="X43" i="1"/>
  <c r="Y43" i="1" s="1"/>
  <c r="Z43" i="1" s="1"/>
  <c r="AA43" i="1" s="1"/>
  <c r="X42" i="1"/>
  <c r="Y42" i="1" s="1"/>
  <c r="Z42" i="1" s="1"/>
  <c r="X41" i="1"/>
  <c r="Y41" i="1" s="1"/>
  <c r="Z41" i="1" s="1"/>
  <c r="AA41" i="1" s="1"/>
  <c r="X40" i="1"/>
  <c r="Y40" i="1" s="1"/>
  <c r="Z40" i="1" s="1"/>
  <c r="X39" i="1"/>
  <c r="X38" i="1"/>
  <c r="X37" i="1"/>
  <c r="Y37" i="1" s="1"/>
  <c r="Z37" i="1" s="1"/>
  <c r="X36" i="1"/>
  <c r="Y36" i="1" s="1"/>
  <c r="Z36" i="1" s="1"/>
  <c r="AA36" i="1" s="1"/>
  <c r="X35" i="1"/>
  <c r="Y35" i="1" s="1"/>
  <c r="Z35" i="1" s="1"/>
  <c r="AA35" i="1" s="1"/>
  <c r="X34" i="1"/>
  <c r="Y34" i="1" s="1"/>
  <c r="Z34" i="1" s="1"/>
  <c r="X33" i="1"/>
  <c r="Y33" i="1" s="1"/>
  <c r="Z33" i="1" s="1"/>
  <c r="X32" i="1"/>
  <c r="Y32" i="1" s="1"/>
  <c r="Z32" i="1" s="1"/>
  <c r="X31" i="1"/>
  <c r="X30" i="1"/>
  <c r="Y30" i="1" s="1"/>
  <c r="Z30" i="1" s="1"/>
  <c r="X29" i="1"/>
  <c r="Y29" i="1" s="1"/>
  <c r="Z29" i="1" s="1"/>
  <c r="X28" i="1"/>
  <c r="Y28" i="1" s="1"/>
  <c r="Z28" i="1" s="1"/>
  <c r="AA28" i="1" s="1"/>
  <c r="X27" i="1"/>
  <c r="Y27" i="1" s="1"/>
  <c r="Z27" i="1" s="1"/>
  <c r="AA27" i="1" s="1"/>
  <c r="X26" i="1"/>
  <c r="Y26" i="1" s="1"/>
  <c r="Z26" i="1" s="1"/>
  <c r="X25" i="1"/>
  <c r="Y25" i="1" s="1"/>
  <c r="Z25" i="1" s="1"/>
  <c r="X24" i="1"/>
  <c r="Y24" i="1" s="1"/>
  <c r="Z24" i="1" s="1"/>
  <c r="X23" i="1"/>
  <c r="X22" i="1"/>
  <c r="X21" i="1"/>
  <c r="Y21" i="1" s="1"/>
  <c r="Z21" i="1" s="1"/>
  <c r="X20" i="1"/>
  <c r="Y20" i="1" s="1"/>
  <c r="Z20" i="1" s="1"/>
  <c r="AA20" i="1" s="1"/>
  <c r="X19" i="1"/>
  <c r="Y19" i="1" s="1"/>
  <c r="Z19" i="1" s="1"/>
  <c r="AA19" i="1" s="1"/>
  <c r="X18" i="1"/>
  <c r="Y18" i="1" s="1"/>
  <c r="Z18" i="1" s="1"/>
  <c r="AA18" i="1" s="1"/>
  <c r="X17" i="1"/>
  <c r="Y17" i="1" s="1"/>
  <c r="Z17" i="1" s="1"/>
  <c r="X16" i="1"/>
  <c r="Y16" i="1" s="1"/>
  <c r="Z16" i="1" s="1"/>
  <c r="X15" i="1"/>
  <c r="X14" i="1"/>
  <c r="X13" i="1"/>
  <c r="Y13" i="1" s="1"/>
  <c r="Z13" i="1" s="1"/>
  <c r="X10" i="1"/>
  <c r="Y10" i="1" s="1"/>
  <c r="Z10" i="1" s="1"/>
  <c r="X9" i="1"/>
  <c r="Y9" i="1" s="1"/>
  <c r="X8" i="1"/>
  <c r="Y8" i="1" s="1"/>
  <c r="X7" i="1"/>
  <c r="Y7" i="1" s="1"/>
  <c r="X6" i="1"/>
  <c r="Y6" i="1" s="1"/>
  <c r="X5" i="1"/>
  <c r="Y5" i="1" s="1"/>
  <c r="X4" i="1"/>
  <c r="Y4" i="1" s="1"/>
  <c r="X3" i="1"/>
  <c r="Y3" i="1" s="1"/>
  <c r="X2" i="1"/>
  <c r="Y2" i="1" s="1"/>
  <c r="Z2" i="1" s="1"/>
  <c r="R45" i="1"/>
  <c r="L45" i="1"/>
  <c r="K45" i="1"/>
  <c r="J45" i="1"/>
  <c r="I45" i="1"/>
  <c r="Q44" i="1"/>
  <c r="Q43" i="1"/>
  <c r="Q42" i="1"/>
  <c r="Q41" i="1"/>
  <c r="Q40" i="1"/>
  <c r="Q39" i="1"/>
  <c r="Q38" i="1"/>
  <c r="Q37" i="1"/>
  <c r="Q36" i="1"/>
  <c r="Q35" i="1"/>
  <c r="Q34" i="1"/>
  <c r="Q33" i="1"/>
  <c r="Q32" i="1"/>
  <c r="Q31" i="1"/>
  <c r="Q30" i="1"/>
  <c r="Q29" i="1"/>
  <c r="Q28" i="1"/>
  <c r="Q27" i="1"/>
  <c r="Q26" i="1"/>
  <c r="Q25" i="1"/>
  <c r="Q24" i="1"/>
  <c r="Q23" i="1"/>
  <c r="Q22" i="1"/>
  <c r="Q21" i="1"/>
  <c r="Q20" i="1"/>
  <c r="Q19" i="1"/>
  <c r="Q18" i="1"/>
  <c r="Q17" i="1"/>
  <c r="Q16" i="1"/>
  <c r="Q15" i="1"/>
  <c r="Q14" i="1"/>
  <c r="Q13" i="1"/>
  <c r="Q11" i="1"/>
  <c r="Q10" i="1"/>
  <c r="Q9" i="1"/>
  <c r="P9" i="1"/>
  <c r="P8" i="1"/>
  <c r="P7" i="1"/>
  <c r="P6" i="1"/>
  <c r="P5" i="1"/>
  <c r="P4" i="1"/>
  <c r="P3" i="1"/>
  <c r="V2" i="1"/>
  <c r="L95" i="5" l="1"/>
  <c r="I95" i="5"/>
  <c r="N95" i="5"/>
  <c r="H95" i="5"/>
  <c r="O95" i="5"/>
  <c r="P52" i="6"/>
  <c r="Q52" i="6"/>
  <c r="I52" i="6"/>
  <c r="H69" i="6" s="1"/>
  <c r="AA52" i="6"/>
  <c r="L69" i="6" s="1"/>
  <c r="AA58" i="6"/>
  <c r="J52" i="6"/>
  <c r="I69" i="6" s="1"/>
  <c r="I71" i="6" s="1"/>
  <c r="AB52" i="6"/>
  <c r="M69" i="6" s="1"/>
  <c r="AB58" i="6"/>
  <c r="Z59" i="6"/>
  <c r="K52" i="6"/>
  <c r="J69" i="6" s="1"/>
  <c r="J71" i="6" s="1"/>
  <c r="AA59" i="6"/>
  <c r="L70" i="6" s="1"/>
  <c r="L71" i="6" s="1"/>
  <c r="Z58" i="6"/>
  <c r="L52" i="6"/>
  <c r="K69" i="6" s="1"/>
  <c r="K71" i="6"/>
  <c r="H71" i="6"/>
  <c r="Z5" i="1"/>
  <c r="AA5" i="1" s="1"/>
  <c r="Z7" i="1"/>
  <c r="AA7" i="1" s="1"/>
  <c r="Z6" i="1"/>
  <c r="AA6" i="1" s="1"/>
  <c r="Z3" i="1"/>
  <c r="AA3" i="1" s="1"/>
  <c r="Z9" i="1"/>
  <c r="AA9" i="1" s="1"/>
  <c r="Z4" i="1"/>
  <c r="AA4" i="1" s="1"/>
  <c r="Z8" i="1"/>
  <c r="AA8" i="1" s="1"/>
  <c r="Y39" i="1"/>
  <c r="Z39" i="1" s="1"/>
  <c r="AA39" i="1" s="1"/>
  <c r="Y31" i="1"/>
  <c r="Z31" i="1" s="1"/>
  <c r="AA31" i="1" s="1"/>
  <c r="Y23" i="1"/>
  <c r="Z23" i="1" s="1"/>
  <c r="AA23" i="1" s="1"/>
  <c r="Y15" i="1"/>
  <c r="Z15" i="1" s="1"/>
  <c r="AA15" i="1" s="1"/>
  <c r="Y38" i="1"/>
  <c r="Z38" i="1" s="1"/>
  <c r="AA38" i="1" s="1"/>
  <c r="P45" i="1"/>
  <c r="Q45" i="1"/>
  <c r="Y22" i="1"/>
  <c r="Z22" i="1" s="1"/>
  <c r="AA22" i="1" s="1"/>
  <c r="AA44" i="1"/>
  <c r="AA30" i="1"/>
  <c r="Y14" i="1"/>
  <c r="Z14" i="1" s="1"/>
  <c r="AA14" i="1" s="1"/>
  <c r="Y12" i="1"/>
  <c r="Z12" i="1" s="1"/>
  <c r="AA12" i="1" s="1"/>
  <c r="AA11" i="1"/>
  <c r="AA42" i="1"/>
  <c r="AA34" i="1"/>
  <c r="AA26" i="1"/>
  <c r="AA10" i="1"/>
  <c r="AA13" i="1"/>
  <c r="AA21" i="1"/>
  <c r="AA29" i="1"/>
  <c r="AA37" i="1"/>
  <c r="AA25" i="1"/>
  <c r="AA24" i="1"/>
  <c r="AA32" i="1"/>
  <c r="AA40" i="1"/>
  <c r="AA33" i="1"/>
  <c r="AA16" i="1"/>
  <c r="AA17" i="1"/>
  <c r="I46" i="1"/>
  <c r="AA2" i="1"/>
  <c r="P46" i="1" l="1"/>
  <c r="Z45" i="1"/>
  <c r="AA45" i="1"/>
  <c r="AB9" i="1" l="1"/>
  <c r="AB11" i="1"/>
  <c r="AB2" i="1"/>
  <c r="AB33" i="1"/>
  <c r="AB29" i="1"/>
  <c r="AB17" i="1"/>
  <c r="AB15" i="1"/>
  <c r="AB23" i="1"/>
  <c r="AB18" i="1"/>
  <c r="AB30" i="1"/>
  <c r="AB39" i="1"/>
  <c r="AB31" i="1"/>
  <c r="AB24" i="1"/>
  <c r="AB25" i="1"/>
  <c r="AB32" i="1"/>
  <c r="AB12" i="1"/>
  <c r="AB5" i="1"/>
  <c r="AB4" i="1"/>
  <c r="AB37" i="1"/>
  <c r="AB34" i="1"/>
  <c r="AB41" i="1"/>
  <c r="AB14" i="1"/>
  <c r="AB26" i="1"/>
  <c r="AB35" i="1"/>
  <c r="AB20" i="1"/>
  <c r="AB16" i="1"/>
  <c r="AB22" i="1"/>
  <c r="AB28" i="1"/>
  <c r="AB42" i="1"/>
  <c r="AB8" i="1"/>
  <c r="AB13" i="1"/>
  <c r="AB38" i="1"/>
  <c r="AB44" i="1"/>
  <c r="AB19" i="1"/>
  <c r="AB21" i="1"/>
  <c r="AB6" i="1"/>
  <c r="AB7" i="1"/>
  <c r="AB40" i="1"/>
  <c r="AB10" i="1"/>
  <c r="AB43" i="1"/>
  <c r="AB36" i="1"/>
  <c r="AB27" i="1"/>
  <c r="AB3" i="1"/>
  <c r="M71" i="6" l="1"/>
  <c r="AB45" i="1"/>
</calcChain>
</file>

<file path=xl/sharedStrings.xml><?xml version="1.0" encoding="utf-8"?>
<sst xmlns="http://schemas.openxmlformats.org/spreadsheetml/2006/main" count="1659" uniqueCount="198">
  <si>
    <t>Acreedor</t>
  </si>
  <si>
    <t>Nit</t>
  </si>
  <si>
    <t>Datos Contacto</t>
  </si>
  <si>
    <t>Ciudad</t>
  </si>
  <si>
    <t>N.Factura</t>
  </si>
  <si>
    <t>Vìnculo (Art. 24 Ley 1116 de 2006)</t>
  </si>
  <si>
    <t xml:space="preserve">CLASE </t>
  </si>
  <si>
    <t>SUBCLASE</t>
  </si>
  <si>
    <t>Capital</t>
  </si>
  <si>
    <t>Interés</t>
  </si>
  <si>
    <t>Fecha de Origen Obligación (mes/año)</t>
  </si>
  <si>
    <t>Fecha de Vencimiento Obligación (mes/año)</t>
  </si>
  <si>
    <t>Dias de Mora</t>
  </si>
  <si>
    <t>FECHA
ACTUALIZACION</t>
  </si>
  <si>
    <t>Factor IPC</t>
  </si>
  <si>
    <t>Correción</t>
  </si>
  <si>
    <t>Valor Capital Vencido-Actualizado IPC DANE</t>
  </si>
  <si>
    <t>Derechos de Voto</t>
  </si>
  <si>
    <t>Participación Derechos de Voto (%) 
Total General</t>
  </si>
  <si>
    <t>Categoría Artículo 31 Ley 1116 de 2006</t>
  </si>
  <si>
    <t>BOGOTA D.C.</t>
  </si>
  <si>
    <t>899.999.061-9</t>
  </si>
  <si>
    <t>FECHA</t>
  </si>
  <si>
    <t>IPC</t>
  </si>
  <si>
    <t>FISCAL</t>
  </si>
  <si>
    <t>TOTAL</t>
  </si>
  <si>
    <t>NO</t>
  </si>
  <si>
    <t>INTERES</t>
  </si>
  <si>
    <t xml:space="preserve"> m,,,,.</t>
  </si>
  <si>
    <t>Radicado</t>
  </si>
  <si>
    <t>Fecha de Radicación</t>
  </si>
  <si>
    <t>BBVA COLOMBIA S.A</t>
  </si>
  <si>
    <t>2025-01-785781</t>
  </si>
  <si>
    <t>860.003.020-1</t>
  </si>
  <si>
    <t>Saciones</t>
  </si>
  <si>
    <t>Otros</t>
  </si>
  <si>
    <t>Reconocido</t>
  </si>
  <si>
    <t>Postergado</t>
  </si>
  <si>
    <t>Rechazado</t>
  </si>
  <si>
    <t>CAJA DE COMPENSACIÓN
FAMILIAR COMPENSAR</t>
  </si>
  <si>
    <t>El apoderado en Calle 41a #8-25 Apto 202 Torre 1 Edificio Bulevar 42,
Chapinero, de la ciudad de Bogotá D.C., móvil: 304 3431817 email: bjjimenezm@compensar.com
El poderdante las recibe en la Avenida 68 No. 49 A - 47 Torre D piso 3 Bogotá D.C.</t>
  </si>
  <si>
    <t>2025-01-835245</t>
  </si>
  <si>
    <t>Memorando No. 924</t>
  </si>
  <si>
    <t>860.066.942-7</t>
  </si>
  <si>
    <t>SOCIEDAD
ADMINISTRADORA DE FONDOS DE PENSIONES Y CESANTIAS PORVENIR
S.A.</t>
  </si>
  <si>
    <t>2025-01-728138</t>
  </si>
  <si>
    <t>N/A</t>
  </si>
  <si>
    <t>Secretaría Distrital de Hacienda</t>
  </si>
  <si>
    <t>2025-01-819611</t>
  </si>
  <si>
    <t>ICA 2020 7</t>
  </si>
  <si>
    <t>ICA 2021 7</t>
  </si>
  <si>
    <t>ICA 2022 7</t>
  </si>
  <si>
    <t>ICA 2023 7</t>
  </si>
  <si>
    <t>RETEICA 2020 1</t>
  </si>
  <si>
    <t>RETEICA 2020 2</t>
  </si>
  <si>
    <t>RETEICA 2020 3</t>
  </si>
  <si>
    <t>RETEICA 2020 4</t>
  </si>
  <si>
    <t>RETEICA 2020 5</t>
  </si>
  <si>
    <t>RETEICA 2020 6</t>
  </si>
  <si>
    <t>RETEICA 2021 1</t>
  </si>
  <si>
    <t>RETEICA 2021 2</t>
  </si>
  <si>
    <t>RETEICA 2021 3</t>
  </si>
  <si>
    <t>RETEICA 2021 4</t>
  </si>
  <si>
    <t>RETEICA 2021 5</t>
  </si>
  <si>
    <t>RETEICA 2021 6</t>
  </si>
  <si>
    <t>RETEICA 2022 1</t>
  </si>
  <si>
    <t>RETEICA 2022 2</t>
  </si>
  <si>
    <t>RETEICA 2022 3</t>
  </si>
  <si>
    <t>RETEICA 2022 4</t>
  </si>
  <si>
    <t>RETEICA 2022 5</t>
  </si>
  <si>
    <t>RETEICA 2022 6</t>
  </si>
  <si>
    <t>RETEICA 2023 1</t>
  </si>
  <si>
    <t>RETEICA 2023 2</t>
  </si>
  <si>
    <t>RETEICA 2023 3</t>
  </si>
  <si>
    <t>RETEICA 2023 4</t>
  </si>
  <si>
    <t>RETEICA 2023 5</t>
  </si>
  <si>
    <t>RETEICA 2023 6</t>
  </si>
  <si>
    <t>RETEICA 2024 1</t>
  </si>
  <si>
    <t>RETEICA 2024 2</t>
  </si>
  <si>
    <t>RETEICA 2024 3</t>
  </si>
  <si>
    <t>RETEICA 2024 4</t>
  </si>
  <si>
    <t>2025-01-819612</t>
  </si>
  <si>
    <t>2025-01-819613</t>
  </si>
  <si>
    <t>2025-01-819614</t>
  </si>
  <si>
    <t>2025-01-819615</t>
  </si>
  <si>
    <t>2025-01-819616</t>
  </si>
  <si>
    <t>2025-01-819617</t>
  </si>
  <si>
    <t>2025-01-819618</t>
  </si>
  <si>
    <t>2025-01-819619</t>
  </si>
  <si>
    <t>2025-01-819620</t>
  </si>
  <si>
    <t>2025-01-819621</t>
  </si>
  <si>
    <t>2025-01-819622</t>
  </si>
  <si>
    <t>2025-01-819623</t>
  </si>
  <si>
    <t>2025-01-819624</t>
  </si>
  <si>
    <t>2025-01-819625</t>
  </si>
  <si>
    <t>2025-01-819626</t>
  </si>
  <si>
    <t>2025-01-819627</t>
  </si>
  <si>
    <t>2025-01-819628</t>
  </si>
  <si>
    <t>2025-01-819629</t>
  </si>
  <si>
    <t>2025-01-819630</t>
  </si>
  <si>
    <t>2025-01-819631</t>
  </si>
  <si>
    <t>2025-01-819632</t>
  </si>
  <si>
    <t>2025-01-819633</t>
  </si>
  <si>
    <t>2025-01-819634</t>
  </si>
  <si>
    <t>2025-01-819635</t>
  </si>
  <si>
    <t>2025-01-819636</t>
  </si>
  <si>
    <t>2025-01-819637</t>
  </si>
  <si>
    <t>2025-01-819638</t>
  </si>
  <si>
    <t>2025-01-819639</t>
  </si>
  <si>
    <t>2025-01-819640</t>
  </si>
  <si>
    <t>2025-01-819641</t>
  </si>
  <si>
    <t>2025-01-819642</t>
  </si>
  <si>
    <t>Naturaleza Obligación / Año / Periodo</t>
  </si>
  <si>
    <t>QUIROGRAFARIO</t>
  </si>
  <si>
    <t>Superintendencia de Sociedades</t>
  </si>
  <si>
    <t>2025-02-839733</t>
  </si>
  <si>
    <t>Avda. el Dorado No 51 – 80 piso 2
Oficina 2114 
asmoreno@supersociedades.gov.co</t>
  </si>
  <si>
    <t>Carrera 30 No. 25-90 Piso 10 Subdirección de Gestión Judicial
Secretaría Distrital de Hacienda, en la ciudad de Bogotá, cmunozo@shd.gov.co,
Cel. Personal 3004484776 - 3004313955.</t>
  </si>
  <si>
    <t>El apoderado recibirá
notificaciones la oficina ubicada en la Carrera 13 No. 32-51, Of. 503, de
Bogotá, correo electrónico ncasesoriasjuridicas@hotmail.com
El poderdante recibirá notificaciones en la Carrera 9 No. 72-21 Piso 10 de Bogotá, correo
electrónico notifica.co@bbva.com.</t>
  </si>
  <si>
    <t>Los abogados recibirán en la ciudad de Bogotá, en la Calle 38 # 8-56 OFC 203 de Bogotá.
El poderdante recibirá en la Carrera 13 # 27 – 75 de Bogotá, o en la Secretaría Administrativa de esa Intendencia.</t>
  </si>
  <si>
    <t xml:space="preserve">CATEGORÍA C (INSTITUCIONES FINANCIERAS Y VIGILADAS) </t>
  </si>
  <si>
    <t>Ajuste Aportes parafiscales de Aura Maria Millan Villa</t>
  </si>
  <si>
    <t>PARAFISCAL</t>
  </si>
  <si>
    <t>Aportes parafiscales del RENATA  BOLIVAR BUSTAMANTE</t>
  </si>
  <si>
    <t>Aportes parafiscales de PAOLA ANDREA RUGELES RUEDA</t>
  </si>
  <si>
    <t>Aportes parafiscales de KATHERINE SOFIA BAEZ RODRIGUEZ</t>
  </si>
  <si>
    <t>Aportes parafiscales de BRUNO MATEO SOLANO SORIA</t>
  </si>
  <si>
    <t>Aportes pensionales MARIA PAULA VILLARRAGA SEDANO</t>
  </si>
  <si>
    <t>CONTRIBUCION 2025</t>
  </si>
  <si>
    <t>CATEGORIA B (ENTIDADES PUBLICAS Y DE SEGURIDAD SOCIAL</t>
  </si>
  <si>
    <t>Aportes pensionales GARCIA PUELLO ANTARES DE LAS ESTRELLAS</t>
  </si>
  <si>
    <t>SEGURIDAD SOCIAL</t>
  </si>
  <si>
    <t>Observacion</t>
  </si>
  <si>
    <t>CREDITO RECONOCIDO</t>
  </si>
  <si>
    <t>CREDITO RECONOCIDO. Valor postergado por concepto de intereses, causal No.6, art.69 Ley 1116 de 2006</t>
  </si>
  <si>
    <t>CREDITO RECONOCIDO. Valor postergado por concepto de intereses, causal No.6, art.69 Ley 1116 de 2007</t>
  </si>
  <si>
    <t>CREDITO RECONOCIDO. Valor postergado por concepto de intereses, causal No.6, art.69 Ley 1116 de 2008</t>
  </si>
  <si>
    <t>CREDITO RECONOCIDO. Valor postergado por concepto de intereses, causal No.6, art.69 Ley 1116 de 2009</t>
  </si>
  <si>
    <t>CREDITO RECONOCIDO. Valor postergado por concepto de intereses, causal No.6, art.69 Ley 1116 de 2010</t>
  </si>
  <si>
    <t>CREDITO RECONOCIDO. Valor postergado por concepto de intereses, causal No.6, art.69 Ley 1116 de 2011</t>
  </si>
  <si>
    <t>CREDITO RECONOCIDO. Valor postergado por concepto de intereses, causal No.6, art.69 Ley 1116 de 2012</t>
  </si>
  <si>
    <t>CREDITO RECONOCIDO. Valor postergado por concepto de intereses, causal No.6, art.69 Ley 1116 de 2013</t>
  </si>
  <si>
    <t>CREDITO RECONOCIDO. Valor postergado por concepto de intereses, causal No.6, art.69 Ley 1116 de 2014</t>
  </si>
  <si>
    <t>CREDITO RECONOCIDO. Valor postergado por concepto de intereses, causal No.6, art.69 Ley 1116 de 2015</t>
  </si>
  <si>
    <t>CREDITO RECONOCIDO. Valor postergado por concepto de intereses, causal No.6, art.69 Ley 1116 de 2016</t>
  </si>
  <si>
    <t>CREDITO RECONOCIDO. Valor postergado por concepto de intereses, causal No.6, art.69 Ley 1116 de 2017</t>
  </si>
  <si>
    <t>CREDITO RECONOCIDO. Valor postergado por concepto de intereses, causal No.6, art.69 Ley 1116 de 2018</t>
  </si>
  <si>
    <t>CREDITO RECONOCIDO. Valor postergado por concepto de intereses, causal No.6, art.69 Ley 1116 de 2019</t>
  </si>
  <si>
    <t>CREDITO RECONOCIDO. Valor postergado por concepto de intereses, causal No.6, art.69 Ley 1116 de 2020</t>
  </si>
  <si>
    <t>CREDITO RECONOCIDO. Valor postergado por concepto de intereses, causal No.6, art.69 Ley 1116 de 2021</t>
  </si>
  <si>
    <t>CREDITO RECONOCIDO. Valor postergado por concepto de intereses, causal No.6, art.69 Ley 1116 de 2022</t>
  </si>
  <si>
    <t>CREDITO RECONOCIDO. Valor postergado por concepto de intereses, causal No.6, art.69 Ley 1116 de 2023</t>
  </si>
  <si>
    <t>CREDITO RECONOCIDO. Valor postergado por concepto de intereses, causal No.6, art.69 Ley 1116 de 2024</t>
  </si>
  <si>
    <t>CREDITO RECONOCIDO. Valor postergado por concepto de intereses, causal No.6, art.69 Ley 1116 de 2025</t>
  </si>
  <si>
    <t>CREDITO RECONOCIDO. Valor postergado por concepto de intereses, causal No.6, art.69 Ley 1116 de 2026</t>
  </si>
  <si>
    <t>CREDITO RECONOCIDO. Valor postergado por concepto de intereses, causal No.6, art.69 Ley 1116 de 2027</t>
  </si>
  <si>
    <t>CREDITO RECONOCIDO. Valor postergado por concepto de intereses, causal No.6, art.69 Ley 1116 de 2028</t>
  </si>
  <si>
    <t>CREDITO RECONOCIDO. Valor postergado por concepto de intereses, causal No.6, art.69 Ley 1116 de 2029</t>
  </si>
  <si>
    <t>CREDITO RECONOCIDO. Valor postergado por concepto de intereses, causal No.6, art.69 Ley 1116 de 2030</t>
  </si>
  <si>
    <t>CREDITO RECONOCIDO. Valor postergado por concepto de intereses, causal No.6, art.69 Ley 1116 de 2031</t>
  </si>
  <si>
    <t>CREDITO RECONOCIDO. Valor postergado por concepto de intereses, causal No.6, art.69 Ley 1116 de 2032</t>
  </si>
  <si>
    <t>CREDITO RECONOCIDO. Valor postergado por concepto de intereses, causal No.6, art.69 Ley 1116 de 2033</t>
  </si>
  <si>
    <t>CREDITO RECONOCIDO. Valor postergado por concepto de intereses, causal No.6, art.69 Ley 1116 de 2034</t>
  </si>
  <si>
    <t>CREDITO RECONOCIDO. Valor postergado por concepto de intereses, causal No.6, art.69 Ley 1116 de 2035</t>
  </si>
  <si>
    <t>CREDITO RECONOCIDO. Valor postergado por concepto de intereses, causal No.6, art.69 Ley 1116 de 2036</t>
  </si>
  <si>
    <t>CREDITO RECONOCIDO. Valor postergado por concepto de intereses, causal No.6, art.69 Ley 1116 de 2037</t>
  </si>
  <si>
    <t>SEGUNDA CLASE</t>
  </si>
  <si>
    <t>PRIMERA CLASE / SEGURIDAD SOCIAL</t>
  </si>
  <si>
    <t>PRIMERA CLASE / FISCALES</t>
  </si>
  <si>
    <t>PRIMERA CLASE / PARAFISCAL</t>
  </si>
  <si>
    <t>QUINTA CLASE / QUIROGRAFARIO</t>
  </si>
  <si>
    <t>CREDITOS RECONOCIDOS</t>
  </si>
  <si>
    <t>PROYECTO DE CALIFICACION Y GRADUACION DE CREDITOS PERAL SORIA SAS (CORTE OCT-2025)</t>
  </si>
  <si>
    <t>Total SOCIEDAD
ADMINISTRADORA DE FONDOS DE PENSIONES Y CESANTIAS PORVENIR
S.A.</t>
  </si>
  <si>
    <t>Total general</t>
  </si>
  <si>
    <t>Total Secretaría Distrital de Hacienda</t>
  </si>
  <si>
    <t>Total Superintendencia de Sociedades</t>
  </si>
  <si>
    <t>Total CAJA DE COMPENSACIÓN
FAMILIAR COMPENSAR</t>
  </si>
  <si>
    <t>Total BBVA COLOMBIA S.A</t>
  </si>
  <si>
    <t>CUADRO RESUMEN CALIFICACION DE CREDITOS</t>
  </si>
  <si>
    <t xml:space="preserve">PRIMERA CLASE </t>
  </si>
  <si>
    <t>Laborales y Seguridad Social</t>
  </si>
  <si>
    <t>Fiscales</t>
  </si>
  <si>
    <t>Parafiscales</t>
  </si>
  <si>
    <t>TERCERA CLASE</t>
  </si>
  <si>
    <t>CUARTA CLASE</t>
  </si>
  <si>
    <t>QUINTA CLASE</t>
  </si>
  <si>
    <t>CLASE</t>
  </si>
  <si>
    <t>CAPITAL</t>
  </si>
  <si>
    <t>SANCIONES</t>
  </si>
  <si>
    <t>OTROS</t>
  </si>
  <si>
    <t>RECONOCIDO</t>
  </si>
  <si>
    <t>POSTERGADO</t>
  </si>
  <si>
    <t>RECHAZADO</t>
  </si>
  <si>
    <t>DERECHOS DE VOTO - PERAL SORIA SAS (CORTE OCT-2025)</t>
  </si>
  <si>
    <t>CATEGORIA C (INSTITUCIONES FINANCIERAS Y VIGILADAS)</t>
  </si>
  <si>
    <t>CUADRO RESUMEN DERECHOS DE VOTO</t>
  </si>
  <si>
    <t>CATEGORIA B (ENTIDADES PUBLICAS Y DE SEGURIDAD SOCIAL)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</si>
</sst>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2" formatCode="_-&quot;$&quot;* #,##0_-;\-&quot;$&quot;* #,##0_-;_-&quot;$&quot;* &quot;-&quot;_-;_-@_-"/>
    <numFmt numFmtId="41" formatCode="_-* #,##0_-;\-* #,##0_-;_-* &quot;-&quot;_-;_-@_-"/>
    <numFmt numFmtId="43" formatCode="_-* #,##0.00_-;\-* #,##0.00_-;_-* &quot;-&quot;??_-;_-@_-"/>
    <numFmt numFmtId="164" formatCode="&quot;$&quot;\ #,##0;[Red]\-&quot;$&quot;\ #,##0"/>
    <numFmt numFmtId="165" formatCode="_-&quot;$&quot;\ * #,##0_-;\-&quot;$&quot;\ * #,##0_-;_-&quot;$&quot;\ * &quot;-&quot;_-;_-@_-"/>
    <numFmt numFmtId="166" formatCode="_-* #,##0_-;\-* #,##0_-;_-* &quot;-&quot;??_-;_-@_-"/>
    <numFmt numFmtId="167" formatCode="_(&quot;$&quot;\ * #,##0.00_);_(&quot;$&quot;\ * \(#,##0.00\);_(&quot;$&quot;\ * &quot;-&quot;??_);_(@_)"/>
    <numFmt numFmtId="168" formatCode="&quot;$&quot;\ #,##0"/>
    <numFmt numFmtId="169" formatCode="_-&quot;$&quot;\ * #,##0.000_-;\-&quot;$&quot;\ * #,##0.000_-;_-&quot;$&quot;\ * &quot;-&quot;_-;_-@_-"/>
  </numFmts>
  <fonts count="1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b/>
      <sz val="10"/>
      <color rgb="FFFFFFFF"/>
      <name val="Century Gothic"/>
      <family val="2"/>
    </font>
    <font>
      <b/>
      <sz val="12"/>
      <color theme="1"/>
      <name val="Calibri"/>
      <family val="2"/>
      <scheme val="minor"/>
    </font>
    <font>
      <b/>
      <sz val="9"/>
      <color theme="1"/>
      <name val="Quattrocento Sans"/>
    </font>
    <font>
      <sz val="9"/>
      <color theme="1"/>
      <name val="Quattrocento Sans"/>
    </font>
    <font>
      <sz val="10"/>
      <color theme="1"/>
      <name val="Arial"/>
      <family val="2"/>
    </font>
    <font>
      <sz val="8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666699"/>
        <bgColor rgb="FF666699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56">
    <xf numFmtId="0" fontId="0" fillId="0" borderId="0" xfId="0"/>
    <xf numFmtId="0" fontId="3" fillId="2" borderId="1" xfId="2" applyFont="1" applyFill="1" applyBorder="1" applyAlignment="1">
      <alignment horizontal="center" vertical="center" wrapText="1"/>
    </xf>
    <xf numFmtId="43" fontId="3" fillId="2" borderId="1" xfId="1" applyFont="1" applyFill="1" applyBorder="1" applyAlignment="1">
      <alignment horizontal="center" vertical="center" wrapText="1"/>
    </xf>
    <xf numFmtId="15" fontId="4" fillId="3" borderId="1" xfId="2" applyNumberFormat="1" applyFont="1" applyFill="1" applyBorder="1" applyAlignment="1">
      <alignment horizontal="center" vertical="center" wrapText="1"/>
    </xf>
    <xf numFmtId="14" fontId="3" fillId="2" borderId="1" xfId="2" applyNumberFormat="1" applyFont="1" applyFill="1" applyBorder="1" applyAlignment="1">
      <alignment horizontal="center" vertical="center" wrapText="1"/>
    </xf>
    <xf numFmtId="167" fontId="4" fillId="3" borderId="1" xfId="2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7" fillId="0" borderId="1" xfId="0" applyNumberFormat="1" applyFont="1" applyBorder="1"/>
    <xf numFmtId="0" fontId="7" fillId="0" borderId="1" xfId="0" applyFont="1" applyBorder="1"/>
    <xf numFmtId="0" fontId="6" fillId="4" borderId="10" xfId="0" applyFont="1" applyFill="1" applyBorder="1"/>
    <xf numFmtId="0" fontId="6" fillId="4" borderId="11" xfId="0" applyFont="1" applyFill="1" applyBorder="1"/>
    <xf numFmtId="15" fontId="4" fillId="3" borderId="13" xfId="2" applyNumberFormat="1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43" fontId="0" fillId="0" borderId="1" xfId="1" applyFont="1" applyBorder="1" applyAlignment="1">
      <alignment horizontal="center" vertical="center" wrapText="1"/>
    </xf>
    <xf numFmtId="168" fontId="0" fillId="0" borderId="1" xfId="1" applyNumberFormat="1" applyFont="1" applyBorder="1" applyAlignment="1">
      <alignment horizontal="center" vertical="center" wrapText="1"/>
    </xf>
    <xf numFmtId="166" fontId="0" fillId="0" borderId="1" xfId="0" applyNumberFormat="1" applyBorder="1" applyAlignment="1">
      <alignment horizontal="center" vertical="center" wrapText="1"/>
    </xf>
    <xf numFmtId="41" fontId="0" fillId="0" borderId="1" xfId="4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164" fontId="8" fillId="0" borderId="12" xfId="0" applyNumberFormat="1" applyFont="1" applyBorder="1" applyAlignment="1">
      <alignment horizontal="center" vertical="center"/>
    </xf>
    <xf numFmtId="43" fontId="0" fillId="0" borderId="1" xfId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43" fontId="0" fillId="0" borderId="3" xfId="1" applyFon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43" fontId="0" fillId="0" borderId="15" xfId="1" applyFont="1" applyBorder="1" applyAlignment="1">
      <alignment horizontal="center" vertical="center" wrapText="1"/>
    </xf>
    <xf numFmtId="164" fontId="8" fillId="0" borderId="15" xfId="0" applyNumberFormat="1" applyFont="1" applyBorder="1" applyAlignment="1">
      <alignment horizontal="center" vertical="center"/>
    </xf>
    <xf numFmtId="14" fontId="10" fillId="0" borderId="15" xfId="0" applyNumberFormat="1" applyFont="1" applyBorder="1" applyAlignment="1">
      <alignment horizontal="center" vertical="center" wrapText="1"/>
    </xf>
    <xf numFmtId="0" fontId="0" fillId="5" borderId="0" xfId="0" applyFill="1" applyAlignment="1">
      <alignment horizontal="center" vertical="center" wrapText="1"/>
    </xf>
    <xf numFmtId="41" fontId="0" fillId="5" borderId="0" xfId="0" applyNumberFormat="1" applyFill="1" applyAlignment="1">
      <alignment horizontal="center" vertical="center" wrapText="1"/>
    </xf>
    <xf numFmtId="14" fontId="0" fillId="0" borderId="15" xfId="0" applyNumberForma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168" fontId="0" fillId="0" borderId="1" xfId="0" applyNumberFormat="1" applyBorder="1" applyAlignment="1">
      <alignment horizontal="center" vertical="center" wrapText="1"/>
    </xf>
    <xf numFmtId="168" fontId="0" fillId="5" borderId="0" xfId="0" applyNumberFormat="1" applyFill="1" applyAlignment="1">
      <alignment horizontal="center" vertical="center" wrapText="1"/>
    </xf>
    <xf numFmtId="168" fontId="0" fillId="0" borderId="0" xfId="0" applyNumberFormat="1" applyAlignment="1">
      <alignment horizontal="center" vertical="center" wrapText="1"/>
    </xf>
    <xf numFmtId="42" fontId="3" fillId="2" borderId="1" xfId="5" applyFont="1" applyFill="1" applyBorder="1" applyAlignment="1">
      <alignment horizontal="center" vertical="center" wrapText="1"/>
    </xf>
    <xf numFmtId="42" fontId="3" fillId="2" borderId="12" xfId="5" applyFont="1" applyFill="1" applyBorder="1" applyAlignment="1">
      <alignment horizontal="center" vertical="center" wrapText="1"/>
    </xf>
    <xf numFmtId="42" fontId="3" fillId="2" borderId="14" xfId="5" applyFont="1" applyFill="1" applyBorder="1" applyAlignment="1">
      <alignment horizontal="center" vertical="center" wrapText="1"/>
    </xf>
    <xf numFmtId="42" fontId="0" fillId="0" borderId="3" xfId="5" applyFont="1" applyBorder="1" applyAlignment="1">
      <alignment horizontal="center" vertical="center" wrapText="1"/>
    </xf>
    <xf numFmtId="42" fontId="8" fillId="0" borderId="12" xfId="5" applyFont="1" applyBorder="1" applyAlignment="1">
      <alignment horizontal="center" vertical="center"/>
    </xf>
    <xf numFmtId="42" fontId="0" fillId="0" borderId="1" xfId="5" applyFont="1" applyBorder="1" applyAlignment="1">
      <alignment horizontal="center" vertical="center" wrapText="1"/>
    </xf>
    <xf numFmtId="42" fontId="8" fillId="0" borderId="1" xfId="5" applyFont="1" applyBorder="1" applyAlignment="1">
      <alignment horizontal="center" vertical="center"/>
    </xf>
    <xf numFmtId="42" fontId="8" fillId="0" borderId="15" xfId="5" applyFont="1" applyBorder="1" applyAlignment="1">
      <alignment horizontal="center" vertical="center"/>
    </xf>
    <xf numFmtId="42" fontId="0" fillId="5" borderId="0" xfId="5" applyFont="1" applyFill="1" applyAlignment="1">
      <alignment horizontal="center" vertical="center" wrapText="1"/>
    </xf>
    <xf numFmtId="42" fontId="0" fillId="0" borderId="0" xfId="5" applyFont="1" applyAlignment="1">
      <alignment horizontal="center" vertical="center" wrapText="1"/>
    </xf>
    <xf numFmtId="43" fontId="4" fillId="3" borderId="1" xfId="3" applyFont="1" applyFill="1" applyBorder="1" applyAlignment="1">
      <alignment horizontal="center" vertical="center" wrapText="1"/>
    </xf>
    <xf numFmtId="43" fontId="0" fillId="0" borderId="1" xfId="0" applyNumberFormat="1" applyBorder="1" applyAlignment="1">
      <alignment horizontal="center" vertical="center" wrapText="1"/>
    </xf>
    <xf numFmtId="43" fontId="0" fillId="5" borderId="0" xfId="0" applyNumberFormat="1" applyFill="1" applyAlignment="1">
      <alignment horizontal="center" vertical="center" wrapText="1"/>
    </xf>
    <xf numFmtId="43" fontId="0" fillId="0" borderId="0" xfId="0" applyNumberFormat="1" applyAlignment="1">
      <alignment horizontal="center" vertical="center" wrapText="1"/>
    </xf>
    <xf numFmtId="3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43" fontId="0" fillId="0" borderId="0" xfId="1" applyFont="1" applyBorder="1" applyAlignment="1">
      <alignment horizontal="center" vertical="center" wrapText="1"/>
    </xf>
    <xf numFmtId="42" fontId="0" fillId="0" borderId="0" xfId="5" applyFont="1" applyBorder="1" applyAlignment="1">
      <alignment horizontal="center" vertical="center" wrapText="1"/>
    </xf>
    <xf numFmtId="42" fontId="8" fillId="0" borderId="0" xfId="5" applyFont="1" applyBorder="1" applyAlignment="1">
      <alignment horizontal="center" vertical="center"/>
    </xf>
    <xf numFmtId="166" fontId="0" fillId="0" borderId="0" xfId="0" applyNumberFormat="1" applyAlignment="1">
      <alignment horizontal="center" vertical="center" wrapText="1"/>
    </xf>
    <xf numFmtId="41" fontId="0" fillId="0" borderId="0" xfId="4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5" borderId="0" xfId="0" applyFont="1" applyFill="1" applyAlignment="1">
      <alignment horizontal="center" vertical="center" wrapText="1"/>
    </xf>
    <xf numFmtId="14" fontId="5" fillId="5" borderId="0" xfId="0" applyNumberFormat="1" applyFont="1" applyFill="1" applyAlignment="1">
      <alignment horizontal="center" vertical="center" wrapText="1"/>
    </xf>
    <xf numFmtId="43" fontId="5" fillId="5" borderId="0" xfId="1" applyFont="1" applyFill="1" applyBorder="1" applyAlignment="1">
      <alignment horizontal="center" vertical="center" wrapText="1"/>
    </xf>
    <xf numFmtId="42" fontId="12" fillId="5" borderId="0" xfId="5" applyFont="1" applyFill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164" fontId="0" fillId="0" borderId="0" xfId="0" applyNumberFormat="1" applyAlignment="1">
      <alignment horizontal="center" vertical="center" wrapText="1"/>
    </xf>
    <xf numFmtId="14" fontId="10" fillId="0" borderId="0" xfId="0" applyNumberFormat="1" applyFont="1" applyAlignment="1">
      <alignment horizontal="center" vertical="center" wrapText="1"/>
    </xf>
    <xf numFmtId="0" fontId="5" fillId="5" borderId="0" xfId="0" applyFont="1" applyFill="1" applyAlignment="1">
      <alignment horizontal="center" vertical="center"/>
    </xf>
    <xf numFmtId="164" fontId="12" fillId="5" borderId="0" xfId="0" applyNumberFormat="1" applyFont="1" applyFill="1" applyAlignment="1">
      <alignment horizontal="center" vertical="center"/>
    </xf>
    <xf numFmtId="164" fontId="5" fillId="5" borderId="0" xfId="0" applyNumberFormat="1" applyFont="1" applyFill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 wrapText="1"/>
    </xf>
    <xf numFmtId="14" fontId="5" fillId="5" borderId="5" xfId="0" applyNumberFormat="1" applyFont="1" applyFill="1" applyBorder="1" applyAlignment="1">
      <alignment horizontal="center" vertical="center" wrapText="1"/>
    </xf>
    <xf numFmtId="43" fontId="5" fillId="5" borderId="5" xfId="1" applyFont="1" applyFill="1" applyBorder="1" applyAlignment="1">
      <alignment horizontal="center" vertical="center" wrapText="1"/>
    </xf>
    <xf numFmtId="42" fontId="12" fillId="5" borderId="5" xfId="5" applyFont="1" applyFill="1" applyBorder="1" applyAlignment="1">
      <alignment horizontal="center" vertical="center"/>
    </xf>
    <xf numFmtId="164" fontId="12" fillId="5" borderId="5" xfId="0" applyNumberFormat="1" applyFont="1" applyFill="1" applyBorder="1" applyAlignment="1">
      <alignment horizontal="center" vertical="center"/>
    </xf>
    <xf numFmtId="164" fontId="5" fillId="5" borderId="5" xfId="0" applyNumberFormat="1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168" fontId="0" fillId="0" borderId="12" xfId="1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2" fillId="5" borderId="5" xfId="0" applyFont="1" applyFill="1" applyBorder="1" applyAlignment="1">
      <alignment horizontal="center" vertical="center"/>
    </xf>
    <xf numFmtId="42" fontId="0" fillId="0" borderId="1" xfId="5" applyFont="1" applyBorder="1" applyAlignment="1">
      <alignment horizontal="center"/>
    </xf>
    <xf numFmtId="42" fontId="0" fillId="0" borderId="15" xfId="5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168" fontId="0" fillId="0" borderId="0" xfId="1" applyNumberFormat="1" applyFont="1" applyBorder="1" applyAlignment="1">
      <alignment horizontal="center" vertical="center" wrapText="1"/>
    </xf>
    <xf numFmtId="42" fontId="8" fillId="0" borderId="16" xfId="5" applyFont="1" applyBorder="1" applyAlignment="1">
      <alignment horizontal="center" vertical="center"/>
    </xf>
    <xf numFmtId="165" fontId="0" fillId="0" borderId="15" xfId="0" applyNumberFormat="1" applyBorder="1" applyAlignment="1">
      <alignment vertical="center"/>
    </xf>
    <xf numFmtId="0" fontId="5" fillId="0" borderId="0" xfId="0" applyFont="1" applyAlignment="1">
      <alignment horizontal="center" vertical="center"/>
    </xf>
    <xf numFmtId="165" fontId="0" fillId="0" borderId="0" xfId="0" applyNumberFormat="1" applyAlignment="1">
      <alignment vertical="center"/>
    </xf>
    <xf numFmtId="0" fontId="5" fillId="0" borderId="0" xfId="0" applyFont="1" applyAlignment="1">
      <alignment horizontal="center"/>
    </xf>
    <xf numFmtId="165" fontId="0" fillId="0" borderId="0" xfId="0" applyNumberFormat="1"/>
    <xf numFmtId="42" fontId="5" fillId="0" borderId="0" xfId="5" applyFont="1" applyAlignment="1">
      <alignment horizontal="center" vertical="center" wrapText="1"/>
    </xf>
    <xf numFmtId="168" fontId="5" fillId="0" borderId="0" xfId="0" applyNumberFormat="1" applyFont="1" applyAlignment="1">
      <alignment horizontal="center" vertical="center" wrapText="1"/>
    </xf>
    <xf numFmtId="3" fontId="5" fillId="5" borderId="5" xfId="0" applyNumberFormat="1" applyFont="1" applyFill="1" applyBorder="1" applyAlignment="1">
      <alignment horizontal="center" vertical="center" wrapText="1"/>
    </xf>
    <xf numFmtId="42" fontId="5" fillId="5" borderId="5" xfId="5" applyFont="1" applyFill="1" applyBorder="1" applyAlignment="1">
      <alignment horizontal="center" vertical="center" wrapText="1"/>
    </xf>
    <xf numFmtId="168" fontId="5" fillId="5" borderId="5" xfId="0" applyNumberFormat="1" applyFont="1" applyFill="1" applyBorder="1" applyAlignment="1">
      <alignment horizontal="center" vertical="center" wrapText="1"/>
    </xf>
    <xf numFmtId="168" fontId="5" fillId="5" borderId="5" xfId="1" applyNumberFormat="1" applyFont="1" applyFill="1" applyBorder="1" applyAlignment="1">
      <alignment horizontal="center" vertical="center" wrapText="1"/>
    </xf>
    <xf numFmtId="14" fontId="11" fillId="5" borderId="0" xfId="0" applyNumberFormat="1" applyFont="1" applyFill="1" applyAlignment="1">
      <alignment horizontal="center" vertical="center" wrapText="1"/>
    </xf>
    <xf numFmtId="166" fontId="5" fillId="5" borderId="0" xfId="0" applyNumberFormat="1" applyFont="1" applyFill="1" applyAlignment="1">
      <alignment horizontal="center" vertical="center" wrapText="1"/>
    </xf>
    <xf numFmtId="41" fontId="5" fillId="5" borderId="0" xfId="4" applyFont="1" applyFill="1" applyBorder="1" applyAlignment="1">
      <alignment horizontal="center" vertical="center" wrapText="1"/>
    </xf>
    <xf numFmtId="43" fontId="5" fillId="5" borderId="0" xfId="0" applyNumberFormat="1" applyFont="1" applyFill="1" applyAlignment="1">
      <alignment horizontal="center" vertical="center" wrapText="1"/>
    </xf>
    <xf numFmtId="1" fontId="5" fillId="5" borderId="5" xfId="0" applyNumberFormat="1" applyFont="1" applyFill="1" applyBorder="1" applyAlignment="1">
      <alignment horizontal="center" vertical="center" wrapText="1"/>
    </xf>
    <xf numFmtId="166" fontId="5" fillId="5" borderId="5" xfId="0" applyNumberFormat="1" applyFont="1" applyFill="1" applyBorder="1" applyAlignment="1">
      <alignment horizontal="center" vertical="center" wrapText="1"/>
    </xf>
    <xf numFmtId="41" fontId="5" fillId="5" borderId="5" xfId="4" applyFont="1" applyFill="1" applyBorder="1" applyAlignment="1">
      <alignment horizontal="center" vertical="center" wrapText="1"/>
    </xf>
    <xf numFmtId="43" fontId="5" fillId="5" borderId="6" xfId="0" applyNumberFormat="1" applyFont="1" applyFill="1" applyBorder="1" applyAlignment="1">
      <alignment horizontal="center" vertical="center" wrapText="1"/>
    </xf>
    <xf numFmtId="0" fontId="5" fillId="0" borderId="18" xfId="0" applyFont="1" applyBorder="1" applyAlignment="1">
      <alignment horizontal="center"/>
    </xf>
    <xf numFmtId="0" fontId="0" fillId="0" borderId="18" xfId="0" applyBorder="1" applyAlignment="1">
      <alignment horizontal="center"/>
    </xf>
    <xf numFmtId="42" fontId="0" fillId="0" borderId="19" xfId="5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42" fontId="0" fillId="0" borderId="21" xfId="5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3" xfId="0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6" borderId="7" xfId="0" applyFont="1" applyFill="1" applyBorder="1" applyAlignment="1">
      <alignment horizontal="center"/>
    </xf>
    <xf numFmtId="42" fontId="5" fillId="6" borderId="8" xfId="0" applyNumberFormat="1" applyFont="1" applyFill="1" applyBorder="1" applyAlignment="1">
      <alignment horizontal="center"/>
    </xf>
    <xf numFmtId="42" fontId="5" fillId="6" borderId="9" xfId="0" applyNumberFormat="1" applyFont="1" applyFill="1" applyBorder="1" applyAlignment="1">
      <alignment horizontal="center"/>
    </xf>
    <xf numFmtId="0" fontId="5" fillId="0" borderId="22" xfId="0" applyFont="1" applyBorder="1" applyAlignment="1">
      <alignment horizontal="center" vertical="center" wrapText="1"/>
    </xf>
    <xf numFmtId="165" fontId="0" fillId="0" borderId="3" xfId="0" applyNumberFormat="1" applyBorder="1" applyAlignment="1">
      <alignment vertical="center"/>
    </xf>
    <xf numFmtId="169" fontId="0" fillId="0" borderId="3" xfId="0" applyNumberFormat="1" applyBorder="1" applyAlignment="1">
      <alignment vertical="center"/>
    </xf>
    <xf numFmtId="41" fontId="0" fillId="0" borderId="3" xfId="4" applyFont="1" applyBorder="1" applyAlignment="1">
      <alignment vertical="center"/>
    </xf>
    <xf numFmtId="2" fontId="0" fillId="0" borderId="23" xfId="6" applyNumberFormat="1" applyFont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/>
    </xf>
    <xf numFmtId="42" fontId="5" fillId="2" borderId="8" xfId="5" applyFont="1" applyFill="1" applyBorder="1" applyAlignment="1">
      <alignment horizontal="center" vertical="center" wrapText="1"/>
    </xf>
    <xf numFmtId="42" fontId="5" fillId="2" borderId="9" xfId="5" applyFont="1" applyFill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41" fontId="0" fillId="0" borderId="15" xfId="4" applyFont="1" applyBorder="1" applyAlignment="1">
      <alignment vertical="center"/>
    </xf>
    <xf numFmtId="2" fontId="0" fillId="0" borderId="21" xfId="6" applyNumberFormat="1" applyFont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/>
    </xf>
    <xf numFmtId="165" fontId="5" fillId="4" borderId="8" xfId="0" applyNumberFormat="1" applyFont="1" applyFill="1" applyBorder="1" applyAlignment="1">
      <alignment vertical="center"/>
    </xf>
    <xf numFmtId="41" fontId="5" fillId="4" borderId="9" xfId="4" applyFont="1" applyFill="1" applyBorder="1" applyAlignment="1">
      <alignment vertical="center"/>
    </xf>
    <xf numFmtId="0" fontId="5" fillId="4" borderId="4" xfId="0" applyFont="1" applyFill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0" fontId="5" fillId="4" borderId="6" xfId="0" applyFont="1" applyFill="1" applyBorder="1" applyAlignment="1">
      <alignment horizontal="center"/>
    </xf>
    <xf numFmtId="0" fontId="5" fillId="5" borderId="7" xfId="0" applyFont="1" applyFill="1" applyBorder="1" applyAlignment="1">
      <alignment horizontal="center"/>
    </xf>
    <xf numFmtId="0" fontId="5" fillId="5" borderId="8" xfId="0" applyFont="1" applyFill="1" applyBorder="1" applyAlignment="1">
      <alignment horizontal="center"/>
    </xf>
    <xf numFmtId="0" fontId="5" fillId="5" borderId="9" xfId="0" applyFont="1" applyFill="1" applyBorder="1" applyAlignment="1">
      <alignment horizontal="center"/>
    </xf>
    <xf numFmtId="0" fontId="5" fillId="5" borderId="7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5" fillId="5" borderId="9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/>
    </xf>
    <xf numFmtId="0" fontId="5" fillId="4" borderId="17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</cellXfs>
  <cellStyles count="7">
    <cellStyle name="Millares" xfId="1" builtinId="3"/>
    <cellStyle name="Millares [0]" xfId="4" builtinId="6"/>
    <cellStyle name="Millares 2" xfId="3" xr:uid="{C5BA9D19-9A0E-9640-B929-DBDE21EF7E5F}"/>
    <cellStyle name="Moneda [0]" xfId="5" builtinId="7"/>
    <cellStyle name="Normal" xfId="0" builtinId="0"/>
    <cellStyle name="Normal 2" xfId="2" xr:uid="{9242D33D-D760-F045-A205-DD1183CCB85E}"/>
    <cellStyle name="Porcentaje" xfId="6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57476-9593-6849-9594-6E31649FE4A2}">
  <dimension ref="A1:AH46"/>
  <sheetViews>
    <sheetView tabSelected="1" topLeftCell="F1" workbookViewId="0">
      <pane ySplit="1" topLeftCell="A2" activePane="bottomLeft" state="frozen"/>
      <selection pane="bottomLeft" activeCell="M1" sqref="M1:M1048576"/>
    </sheetView>
  </sheetViews>
  <sheetFormatPr baseColWidth="10" defaultRowHeight="16" x14ac:dyDescent="0.2"/>
  <cols>
    <col min="1" max="1" width="32.5" style="18" bestFit="1" customWidth="1"/>
    <col min="2" max="2" width="13.33203125" style="18" customWidth="1"/>
    <col min="3" max="3" width="14.33203125" style="18" customWidth="1"/>
    <col min="4" max="4" width="10.1640625" style="18" customWidth="1"/>
    <col min="5" max="5" width="47.5" style="18" customWidth="1"/>
    <col min="6" max="6" width="13.5" style="18" bestFit="1" customWidth="1"/>
    <col min="7" max="7" width="14.5" style="18" bestFit="1" customWidth="1"/>
    <col min="8" max="8" width="24.33203125" style="18" customWidth="1"/>
    <col min="9" max="12" width="15" style="52" customWidth="1"/>
    <col min="13" max="15" width="10.83203125" style="18"/>
    <col min="16" max="17" width="11.6640625" style="18" bestFit="1" customWidth="1"/>
    <col min="18" max="18" width="10.83203125" style="18"/>
    <col min="19" max="19" width="21.5" style="18" customWidth="1"/>
    <col min="20" max="24" width="10.83203125" style="18"/>
    <col min="25" max="25" width="11.6640625" style="18" bestFit="1" customWidth="1"/>
    <col min="26" max="27" width="11.1640625" style="18" bestFit="1" customWidth="1"/>
    <col min="28" max="28" width="11.6640625" style="56" bestFit="1" customWidth="1"/>
    <col min="29" max="29" width="19.5" style="18" customWidth="1"/>
    <col min="30" max="30" width="10.83203125" style="18"/>
    <col min="31" max="31" width="11.6640625" style="18" bestFit="1" customWidth="1"/>
    <col min="32" max="16384" width="10.83203125" style="18"/>
  </cols>
  <sheetData>
    <row r="1" spans="1:34" s="29" customFormat="1" ht="70" x14ac:dyDescent="0.2">
      <c r="A1" s="1" t="s">
        <v>0</v>
      </c>
      <c r="B1" s="1" t="s">
        <v>1</v>
      </c>
      <c r="C1" s="1" t="s">
        <v>29</v>
      </c>
      <c r="D1" s="1" t="s">
        <v>30</v>
      </c>
      <c r="E1" s="1" t="s">
        <v>2</v>
      </c>
      <c r="F1" s="2" t="s">
        <v>3</v>
      </c>
      <c r="G1" s="1" t="s">
        <v>112</v>
      </c>
      <c r="H1" s="1" t="s">
        <v>4</v>
      </c>
      <c r="I1" s="43" t="s">
        <v>8</v>
      </c>
      <c r="J1" s="43" t="s">
        <v>9</v>
      </c>
      <c r="K1" s="44" t="s">
        <v>34</v>
      </c>
      <c r="L1" s="45" t="s">
        <v>35</v>
      </c>
      <c r="M1" s="12" t="s">
        <v>5</v>
      </c>
      <c r="N1" s="3" t="s">
        <v>6</v>
      </c>
      <c r="O1" s="3" t="s">
        <v>7</v>
      </c>
      <c r="P1" s="3" t="s">
        <v>36</v>
      </c>
      <c r="Q1" s="3" t="s">
        <v>37</v>
      </c>
      <c r="R1" s="3" t="s">
        <v>38</v>
      </c>
      <c r="S1" s="3" t="s">
        <v>132</v>
      </c>
      <c r="T1" s="4" t="s">
        <v>10</v>
      </c>
      <c r="U1" s="4" t="s">
        <v>11</v>
      </c>
      <c r="V1" s="1" t="s">
        <v>12</v>
      </c>
      <c r="W1" s="3" t="s">
        <v>13</v>
      </c>
      <c r="X1" s="5" t="s">
        <v>14</v>
      </c>
      <c r="Y1" s="5" t="s">
        <v>15</v>
      </c>
      <c r="Z1" s="5" t="s">
        <v>16</v>
      </c>
      <c r="AA1" s="5" t="s">
        <v>17</v>
      </c>
      <c r="AB1" s="53" t="s">
        <v>18</v>
      </c>
      <c r="AC1" s="5" t="s">
        <v>19</v>
      </c>
      <c r="AH1" s="29" t="s">
        <v>28</v>
      </c>
    </row>
    <row r="2" spans="1:34" ht="136" x14ac:dyDescent="0.2">
      <c r="A2" s="25" t="s">
        <v>31</v>
      </c>
      <c r="B2" s="25" t="s">
        <v>33</v>
      </c>
      <c r="C2" s="25" t="s">
        <v>32</v>
      </c>
      <c r="D2" s="26">
        <v>45971</v>
      </c>
      <c r="E2" s="25" t="s">
        <v>118</v>
      </c>
      <c r="F2" s="27" t="s">
        <v>20</v>
      </c>
      <c r="G2" s="25"/>
      <c r="H2" s="28">
        <v>1.3007332010005299E+17</v>
      </c>
      <c r="I2" s="46">
        <v>21273474</v>
      </c>
      <c r="J2" s="47">
        <v>0</v>
      </c>
      <c r="K2" s="47">
        <v>0</v>
      </c>
      <c r="L2" s="47">
        <v>0</v>
      </c>
      <c r="M2" s="7" t="s">
        <v>26</v>
      </c>
      <c r="N2" s="7">
        <v>5</v>
      </c>
      <c r="O2" s="7" t="s">
        <v>113</v>
      </c>
      <c r="P2" s="15">
        <v>21273474</v>
      </c>
      <c r="Q2" s="7">
        <v>0</v>
      </c>
      <c r="R2" s="7">
        <v>0</v>
      </c>
      <c r="S2" s="7" t="s">
        <v>133</v>
      </c>
      <c r="T2" s="13">
        <v>45717</v>
      </c>
      <c r="U2" s="13">
        <v>45717</v>
      </c>
      <c r="V2" s="7">
        <f>_xlfn.DAYS(U2,T2)</f>
        <v>0</v>
      </c>
      <c r="W2" s="13">
        <v>45931</v>
      </c>
      <c r="X2" s="7">
        <f>VLOOKUP(U2,IPC!A1:B275,2,FALSE)</f>
        <v>148.68</v>
      </c>
      <c r="Y2" s="7">
        <f>SUM(151.76/X2)-1</f>
        <v>2.0715630885122405E-2</v>
      </c>
      <c r="Z2" s="16">
        <f>+(P2*Y2)+P2</f>
        <v>21714167.435028248</v>
      </c>
      <c r="AA2" s="17">
        <f>+Z2</f>
        <v>21714167.435028248</v>
      </c>
      <c r="AB2" s="54">
        <f>+(AA2*100)/$AA$45</f>
        <v>36.577900721622633</v>
      </c>
      <c r="AC2" s="7" t="s">
        <v>120</v>
      </c>
      <c r="AD2" s="42"/>
      <c r="AE2" s="42"/>
    </row>
    <row r="3" spans="1:34" ht="102" x14ac:dyDescent="0.2">
      <c r="A3" s="7" t="s">
        <v>39</v>
      </c>
      <c r="B3" s="7" t="s">
        <v>43</v>
      </c>
      <c r="C3" s="7" t="s">
        <v>41</v>
      </c>
      <c r="D3" s="13">
        <v>45993</v>
      </c>
      <c r="E3" s="7" t="s">
        <v>40</v>
      </c>
      <c r="F3" s="14" t="s">
        <v>20</v>
      </c>
      <c r="G3" s="7" t="s">
        <v>121</v>
      </c>
      <c r="H3" s="7" t="s">
        <v>42</v>
      </c>
      <c r="I3" s="46">
        <v>36600</v>
      </c>
      <c r="J3" s="47">
        <v>0</v>
      </c>
      <c r="K3" s="47">
        <v>0</v>
      </c>
      <c r="L3" s="47">
        <v>0</v>
      </c>
      <c r="M3" s="7" t="s">
        <v>26</v>
      </c>
      <c r="N3" s="7">
        <v>1</v>
      </c>
      <c r="O3" s="7" t="s">
        <v>122</v>
      </c>
      <c r="P3" s="15">
        <f>+I3</f>
        <v>36600</v>
      </c>
      <c r="Q3" s="7">
        <v>0</v>
      </c>
      <c r="R3" s="7">
        <v>0</v>
      </c>
      <c r="S3" s="7" t="s">
        <v>133</v>
      </c>
      <c r="T3" s="13">
        <v>44682</v>
      </c>
      <c r="U3" s="13">
        <v>44713</v>
      </c>
      <c r="V3" s="7">
        <f t="shared" ref="V3:V44" si="0">_xlfn.DAYS(U3,T3)</f>
        <v>31</v>
      </c>
      <c r="W3" s="13">
        <v>45931</v>
      </c>
      <c r="X3" s="7">
        <f>VLOOKUP(U3,IPC!A2:B276,2,FALSE)</f>
        <v>119.31</v>
      </c>
      <c r="Y3" s="7">
        <f t="shared" ref="Y3:Y44" si="1">SUM(151.76/X3)-1</f>
        <v>0.27198055485709483</v>
      </c>
      <c r="Z3" s="16">
        <f t="shared" ref="Z3:Z44" si="2">+(P3*Y3)+P3</f>
        <v>46554.488307769672</v>
      </c>
      <c r="AA3" s="17">
        <f t="shared" ref="AA3:AA44" si="3">+Z3</f>
        <v>46554.488307769672</v>
      </c>
      <c r="AB3" s="54">
        <f t="shared" ref="AB3:AB44" si="4">+(AA3*100)/$AA$45</f>
        <v>7.8421862434410461E-2</v>
      </c>
      <c r="AC3" s="7" t="s">
        <v>197</v>
      </c>
      <c r="AD3" s="42"/>
    </row>
    <row r="4" spans="1:34" ht="102" x14ac:dyDescent="0.2">
      <c r="A4" s="7" t="s">
        <v>39</v>
      </c>
      <c r="B4" s="7" t="s">
        <v>43</v>
      </c>
      <c r="C4" s="7" t="s">
        <v>41</v>
      </c>
      <c r="D4" s="13">
        <v>45993</v>
      </c>
      <c r="E4" s="7" t="s">
        <v>40</v>
      </c>
      <c r="F4" s="14" t="s">
        <v>20</v>
      </c>
      <c r="G4" s="7" t="s">
        <v>123</v>
      </c>
      <c r="H4" s="7" t="s">
        <v>42</v>
      </c>
      <c r="I4" s="46">
        <v>9652</v>
      </c>
      <c r="J4" s="47">
        <v>0</v>
      </c>
      <c r="K4" s="47">
        <v>0</v>
      </c>
      <c r="L4" s="47">
        <v>0</v>
      </c>
      <c r="M4" s="7" t="s">
        <v>26</v>
      </c>
      <c r="N4" s="7">
        <v>1</v>
      </c>
      <c r="O4" s="7" t="s">
        <v>122</v>
      </c>
      <c r="P4" s="15">
        <f>+I4</f>
        <v>9652</v>
      </c>
      <c r="Q4" s="7">
        <v>0</v>
      </c>
      <c r="R4" s="7">
        <v>0</v>
      </c>
      <c r="S4" s="7" t="s">
        <v>133</v>
      </c>
      <c r="T4" s="13">
        <v>44440</v>
      </c>
      <c r="U4" s="13">
        <v>44470</v>
      </c>
      <c r="V4" s="7">
        <f t="shared" si="0"/>
        <v>30</v>
      </c>
      <c r="W4" s="13">
        <v>45931</v>
      </c>
      <c r="X4" s="7">
        <f>VLOOKUP(U4,IPC!A3:B277,2,FALSE)</f>
        <v>110.06</v>
      </c>
      <c r="Y4" s="7">
        <f t="shared" si="1"/>
        <v>0.378884244957296</v>
      </c>
      <c r="Z4" s="16">
        <f t="shared" si="2"/>
        <v>13308.99073232782</v>
      </c>
      <c r="AA4" s="17">
        <f t="shared" si="3"/>
        <v>13308.99073232782</v>
      </c>
      <c r="AB4" s="54">
        <f t="shared" si="4"/>
        <v>2.241923127693933E-2</v>
      </c>
      <c r="AC4" s="7" t="s">
        <v>197</v>
      </c>
      <c r="AD4" s="42"/>
    </row>
    <row r="5" spans="1:34" ht="102" x14ac:dyDescent="0.2">
      <c r="A5" s="7" t="s">
        <v>39</v>
      </c>
      <c r="B5" s="7" t="s">
        <v>43</v>
      </c>
      <c r="C5" s="7" t="s">
        <v>41</v>
      </c>
      <c r="D5" s="13">
        <v>45993</v>
      </c>
      <c r="E5" s="7" t="s">
        <v>40</v>
      </c>
      <c r="F5" s="14" t="s">
        <v>20</v>
      </c>
      <c r="G5" s="7" t="s">
        <v>124</v>
      </c>
      <c r="H5" s="7" t="s">
        <v>42</v>
      </c>
      <c r="I5" s="46">
        <v>10504</v>
      </c>
      <c r="J5" s="47">
        <v>0</v>
      </c>
      <c r="K5" s="47">
        <v>0</v>
      </c>
      <c r="L5" s="47">
        <v>0</v>
      </c>
      <c r="M5" s="7" t="s">
        <v>26</v>
      </c>
      <c r="N5" s="7">
        <v>1</v>
      </c>
      <c r="O5" s="7" t="s">
        <v>122</v>
      </c>
      <c r="P5" s="15">
        <f>+I5</f>
        <v>10504</v>
      </c>
      <c r="Q5" s="7">
        <v>0</v>
      </c>
      <c r="R5" s="7">
        <v>0</v>
      </c>
      <c r="S5" s="7" t="s">
        <v>133</v>
      </c>
      <c r="T5" s="13">
        <v>44440</v>
      </c>
      <c r="U5" s="13">
        <v>44470</v>
      </c>
      <c r="V5" s="7">
        <f t="shared" si="0"/>
        <v>30</v>
      </c>
      <c r="W5" s="13">
        <v>45931</v>
      </c>
      <c r="X5" s="7">
        <f>VLOOKUP(U5,IPC!A4:B278,2,FALSE)</f>
        <v>110.06</v>
      </c>
      <c r="Y5" s="7">
        <f t="shared" si="1"/>
        <v>0.378884244957296</v>
      </c>
      <c r="Z5" s="16">
        <f t="shared" si="2"/>
        <v>14483.800109031437</v>
      </c>
      <c r="AA5" s="17">
        <f t="shared" si="3"/>
        <v>14483.800109031437</v>
      </c>
      <c r="AB5" s="54">
        <f t="shared" si="4"/>
        <v>2.4398218538434598E-2</v>
      </c>
      <c r="AC5" s="7" t="s">
        <v>197</v>
      </c>
      <c r="AD5" s="42"/>
    </row>
    <row r="6" spans="1:34" ht="102" x14ac:dyDescent="0.2">
      <c r="A6" s="7" t="s">
        <v>39</v>
      </c>
      <c r="B6" s="7" t="s">
        <v>43</v>
      </c>
      <c r="C6" s="7" t="s">
        <v>41</v>
      </c>
      <c r="D6" s="13">
        <v>45993</v>
      </c>
      <c r="E6" s="7" t="s">
        <v>40</v>
      </c>
      <c r="F6" s="14" t="s">
        <v>20</v>
      </c>
      <c r="G6" s="7" t="s">
        <v>125</v>
      </c>
      <c r="H6" s="7" t="s">
        <v>42</v>
      </c>
      <c r="I6" s="46">
        <v>19911</v>
      </c>
      <c r="J6" s="47">
        <v>0</v>
      </c>
      <c r="K6" s="47">
        <v>0</v>
      </c>
      <c r="L6" s="47">
        <v>0</v>
      </c>
      <c r="M6" s="7" t="s">
        <v>26</v>
      </c>
      <c r="N6" s="7">
        <v>1</v>
      </c>
      <c r="O6" s="7" t="s">
        <v>122</v>
      </c>
      <c r="P6" s="15">
        <f>+I6</f>
        <v>19911</v>
      </c>
      <c r="Q6" s="7">
        <v>0</v>
      </c>
      <c r="R6" s="7">
        <v>0</v>
      </c>
      <c r="S6" s="7" t="s">
        <v>133</v>
      </c>
      <c r="T6" s="13">
        <v>44593</v>
      </c>
      <c r="U6" s="13">
        <v>44621</v>
      </c>
      <c r="V6" s="7">
        <f t="shared" si="0"/>
        <v>28</v>
      </c>
      <c r="W6" s="13">
        <v>45931</v>
      </c>
      <c r="X6" s="7">
        <f>VLOOKUP(U6,IPC!A5:B279,2,FALSE)</f>
        <v>116.26</v>
      </c>
      <c r="Y6" s="7">
        <f t="shared" si="1"/>
        <v>0.3053500774126956</v>
      </c>
      <c r="Z6" s="16">
        <f t="shared" si="2"/>
        <v>25990.825391364182</v>
      </c>
      <c r="AA6" s="17">
        <f t="shared" si="3"/>
        <v>25990.825391364182</v>
      </c>
      <c r="AB6" s="54">
        <f t="shared" si="4"/>
        <v>4.3782007009153891E-2</v>
      </c>
      <c r="AC6" s="7" t="s">
        <v>197</v>
      </c>
      <c r="AD6" s="42"/>
    </row>
    <row r="7" spans="1:34" ht="102" x14ac:dyDescent="0.2">
      <c r="A7" s="7" t="s">
        <v>39</v>
      </c>
      <c r="B7" s="7" t="s">
        <v>43</v>
      </c>
      <c r="C7" s="7" t="s">
        <v>41</v>
      </c>
      <c r="D7" s="13">
        <v>45993</v>
      </c>
      <c r="E7" s="7" t="s">
        <v>40</v>
      </c>
      <c r="F7" s="14" t="s">
        <v>20</v>
      </c>
      <c r="G7" s="7" t="s">
        <v>126</v>
      </c>
      <c r="H7" s="7" t="s">
        <v>42</v>
      </c>
      <c r="I7" s="46">
        <v>93333</v>
      </c>
      <c r="J7" s="47">
        <v>0</v>
      </c>
      <c r="K7" s="47">
        <v>0</v>
      </c>
      <c r="L7" s="47">
        <v>0</v>
      </c>
      <c r="M7" s="7" t="s">
        <v>26</v>
      </c>
      <c r="N7" s="7">
        <v>1</v>
      </c>
      <c r="O7" s="7" t="s">
        <v>122</v>
      </c>
      <c r="P7" s="15">
        <f t="shared" ref="P7:P9" si="5">+I7</f>
        <v>93333</v>
      </c>
      <c r="Q7" s="7">
        <v>0</v>
      </c>
      <c r="R7" s="7">
        <v>0</v>
      </c>
      <c r="S7" s="7" t="s">
        <v>133</v>
      </c>
      <c r="T7" s="13">
        <v>44593</v>
      </c>
      <c r="U7" s="13">
        <v>44621</v>
      </c>
      <c r="V7" s="7">
        <f t="shared" si="0"/>
        <v>28</v>
      </c>
      <c r="W7" s="13">
        <v>45931</v>
      </c>
      <c r="X7" s="7">
        <f>VLOOKUP(U7,IPC!A6:B280,2,FALSE)</f>
        <v>116.26</v>
      </c>
      <c r="Y7" s="7">
        <f t="shared" si="1"/>
        <v>0.3053500774126956</v>
      </c>
      <c r="Z7" s="16">
        <f t="shared" si="2"/>
        <v>121832.23877515912</v>
      </c>
      <c r="AA7" s="17">
        <f t="shared" si="3"/>
        <v>121832.23877515912</v>
      </c>
      <c r="AB7" s="54">
        <f t="shared" si="4"/>
        <v>0.20522857014641957</v>
      </c>
      <c r="AC7" s="7" t="s">
        <v>197</v>
      </c>
      <c r="AD7" s="42"/>
    </row>
    <row r="8" spans="1:34" ht="102" x14ac:dyDescent="0.2">
      <c r="A8" s="7" t="s">
        <v>39</v>
      </c>
      <c r="B8" s="7" t="s">
        <v>43</v>
      </c>
      <c r="C8" s="7" t="s">
        <v>41</v>
      </c>
      <c r="D8" s="13">
        <v>45993</v>
      </c>
      <c r="E8" s="7" t="s">
        <v>40</v>
      </c>
      <c r="F8" s="14" t="s">
        <v>20</v>
      </c>
      <c r="G8" s="7" t="s">
        <v>126</v>
      </c>
      <c r="H8" s="7" t="s">
        <v>42</v>
      </c>
      <c r="I8" s="46">
        <v>29166</v>
      </c>
      <c r="J8" s="47">
        <v>0</v>
      </c>
      <c r="K8" s="47">
        <v>0</v>
      </c>
      <c r="L8" s="47">
        <v>0</v>
      </c>
      <c r="M8" s="7" t="s">
        <v>26</v>
      </c>
      <c r="N8" s="7">
        <v>1</v>
      </c>
      <c r="O8" s="7" t="s">
        <v>122</v>
      </c>
      <c r="P8" s="15">
        <f t="shared" si="5"/>
        <v>29166</v>
      </c>
      <c r="Q8" s="7">
        <v>0</v>
      </c>
      <c r="R8" s="7">
        <v>0</v>
      </c>
      <c r="S8" s="7" t="s">
        <v>133</v>
      </c>
      <c r="T8" s="13">
        <v>44774</v>
      </c>
      <c r="U8" s="13">
        <v>45901</v>
      </c>
      <c r="V8" s="7">
        <f t="shared" si="0"/>
        <v>1127</v>
      </c>
      <c r="W8" s="13">
        <v>45931</v>
      </c>
      <c r="X8" s="7">
        <f>VLOOKUP(U8,IPC!A7:B281,2,FALSE)</f>
        <v>151.47999999999999</v>
      </c>
      <c r="Y8" s="7">
        <f t="shared" si="1"/>
        <v>1.848428835489857E-3</v>
      </c>
      <c r="Z8" s="16">
        <f t="shared" si="2"/>
        <v>29219.911275415896</v>
      </c>
      <c r="AA8" s="17">
        <f t="shared" si="3"/>
        <v>29219.911275415896</v>
      </c>
      <c r="AB8" s="54">
        <f t="shared" si="4"/>
        <v>4.9221459534416367E-2</v>
      </c>
      <c r="AC8" s="7" t="s">
        <v>197</v>
      </c>
      <c r="AD8" s="42"/>
    </row>
    <row r="9" spans="1:34" ht="85" x14ac:dyDescent="0.2">
      <c r="A9" s="7" t="s">
        <v>44</v>
      </c>
      <c r="B9" s="20">
        <v>800144331</v>
      </c>
      <c r="C9" s="7" t="s">
        <v>45</v>
      </c>
      <c r="D9" s="13">
        <v>45987</v>
      </c>
      <c r="E9" s="7" t="s">
        <v>119</v>
      </c>
      <c r="F9" s="14" t="s">
        <v>20</v>
      </c>
      <c r="G9" s="7" t="s">
        <v>130</v>
      </c>
      <c r="H9" s="7" t="s">
        <v>46</v>
      </c>
      <c r="I9" s="46">
        <v>240000</v>
      </c>
      <c r="J9" s="46">
        <v>80600</v>
      </c>
      <c r="K9" s="47">
        <v>0</v>
      </c>
      <c r="L9" s="47">
        <v>0</v>
      </c>
      <c r="M9" s="7" t="s">
        <v>26</v>
      </c>
      <c r="N9" s="7">
        <v>1</v>
      </c>
      <c r="O9" s="7" t="s">
        <v>131</v>
      </c>
      <c r="P9" s="15">
        <f t="shared" si="5"/>
        <v>240000</v>
      </c>
      <c r="Q9" s="40">
        <f>+J9</f>
        <v>80600</v>
      </c>
      <c r="R9" s="7">
        <v>0</v>
      </c>
      <c r="S9" s="7" t="s">
        <v>134</v>
      </c>
      <c r="T9" s="13">
        <v>43952</v>
      </c>
      <c r="U9" s="13">
        <v>43952</v>
      </c>
      <c r="V9" s="7">
        <f t="shared" si="0"/>
        <v>0</v>
      </c>
      <c r="W9" s="13">
        <v>45931</v>
      </c>
      <c r="X9" s="7">
        <f>VLOOKUP(U9,IPC!A8:B282,2,FALSE)</f>
        <v>105.36</v>
      </c>
      <c r="Y9" s="7">
        <f t="shared" si="1"/>
        <v>0.44039483675018976</v>
      </c>
      <c r="Z9" s="16">
        <f t="shared" si="2"/>
        <v>345694.76082004554</v>
      </c>
      <c r="AA9" s="17">
        <f t="shared" si="3"/>
        <v>345694.76082004554</v>
      </c>
      <c r="AB9" s="54">
        <f t="shared" si="4"/>
        <v>0.58232896467689321</v>
      </c>
      <c r="AC9" s="7" t="s">
        <v>197</v>
      </c>
      <c r="AD9" s="42"/>
    </row>
    <row r="10" spans="1:34" ht="85" x14ac:dyDescent="0.2">
      <c r="A10" s="7" t="s">
        <v>44</v>
      </c>
      <c r="B10" s="20">
        <v>800144331</v>
      </c>
      <c r="C10" s="7" t="s">
        <v>45</v>
      </c>
      <c r="D10" s="13">
        <v>45987</v>
      </c>
      <c r="E10" s="7" t="s">
        <v>119</v>
      </c>
      <c r="F10" s="14" t="s">
        <v>20</v>
      </c>
      <c r="G10" s="7" t="s">
        <v>127</v>
      </c>
      <c r="H10" s="7" t="s">
        <v>46</v>
      </c>
      <c r="I10" s="48">
        <v>140448</v>
      </c>
      <c r="J10" s="46">
        <v>223800</v>
      </c>
      <c r="K10" s="47">
        <v>0</v>
      </c>
      <c r="L10" s="47">
        <v>0</v>
      </c>
      <c r="M10" s="7" t="s">
        <v>26</v>
      </c>
      <c r="N10" s="7">
        <v>1</v>
      </c>
      <c r="O10" s="7" t="s">
        <v>131</v>
      </c>
      <c r="P10" s="48">
        <v>140448</v>
      </c>
      <c r="Q10" s="40">
        <f>+J10</f>
        <v>223800</v>
      </c>
      <c r="R10" s="7">
        <v>0</v>
      </c>
      <c r="S10" s="7" t="s">
        <v>134</v>
      </c>
      <c r="T10" s="13">
        <v>43891</v>
      </c>
      <c r="U10" s="13">
        <v>43952</v>
      </c>
      <c r="V10" s="7">
        <f t="shared" si="0"/>
        <v>61</v>
      </c>
      <c r="W10" s="13">
        <v>45931</v>
      </c>
      <c r="X10" s="7">
        <f>VLOOKUP(U10,IPC!A9:B283,2,FALSE)</f>
        <v>105.36</v>
      </c>
      <c r="Y10" s="7">
        <f t="shared" si="1"/>
        <v>0.44039483675018976</v>
      </c>
      <c r="Z10" s="16">
        <f t="shared" si="2"/>
        <v>202300.57403189066</v>
      </c>
      <c r="AA10" s="17">
        <f t="shared" si="3"/>
        <v>202300.57403189066</v>
      </c>
      <c r="AB10" s="54">
        <f t="shared" si="4"/>
        <v>0.34077891012891792</v>
      </c>
      <c r="AC10" s="7" t="s">
        <v>197</v>
      </c>
      <c r="AD10" s="42"/>
    </row>
    <row r="11" spans="1:34" ht="85" x14ac:dyDescent="0.2">
      <c r="A11" s="7" t="s">
        <v>47</v>
      </c>
      <c r="B11" s="6" t="s">
        <v>21</v>
      </c>
      <c r="C11" s="7" t="s">
        <v>48</v>
      </c>
      <c r="D11" s="13">
        <v>45986</v>
      </c>
      <c r="E11" s="7" t="s">
        <v>117</v>
      </c>
      <c r="F11" s="14" t="s">
        <v>20</v>
      </c>
      <c r="G11" s="21" t="s">
        <v>49</v>
      </c>
      <c r="H11" s="7" t="s">
        <v>46</v>
      </c>
      <c r="I11" s="49">
        <v>5934000</v>
      </c>
      <c r="J11" s="49">
        <v>6283000</v>
      </c>
      <c r="K11" s="47">
        <v>0</v>
      </c>
      <c r="L11" s="47">
        <v>0</v>
      </c>
      <c r="M11" s="7" t="s">
        <v>26</v>
      </c>
      <c r="N11" s="7">
        <v>1</v>
      </c>
      <c r="O11" s="7" t="s">
        <v>24</v>
      </c>
      <c r="P11" s="22">
        <v>5934000</v>
      </c>
      <c r="Q11" s="22">
        <f>+J11</f>
        <v>6283000</v>
      </c>
      <c r="R11" s="7">
        <v>0</v>
      </c>
      <c r="S11" s="7" t="s">
        <v>134</v>
      </c>
      <c r="T11" s="13">
        <v>43831</v>
      </c>
      <c r="U11" s="13">
        <v>43831</v>
      </c>
      <c r="V11" s="7">
        <f t="shared" si="0"/>
        <v>0</v>
      </c>
      <c r="W11" s="13">
        <v>45931</v>
      </c>
      <c r="X11" s="7">
        <f>VLOOKUP(U11,IPC!A1:B275,2,FALSE)</f>
        <v>104.24</v>
      </c>
      <c r="Y11" s="7">
        <f t="shared" si="1"/>
        <v>0.45587106676899469</v>
      </c>
      <c r="Z11" s="16">
        <f t="shared" si="2"/>
        <v>8639138.9102072138</v>
      </c>
      <c r="AA11" s="17">
        <f t="shared" ref="AA11" si="6">+Z11</f>
        <v>8639138.9102072138</v>
      </c>
      <c r="AB11" s="54">
        <f t="shared" ref="AB11" si="7">+(AA11*100)/$AA$45</f>
        <v>14.552782938760442</v>
      </c>
      <c r="AC11" s="7" t="s">
        <v>197</v>
      </c>
      <c r="AD11" s="42"/>
    </row>
    <row r="12" spans="1:34" ht="85" x14ac:dyDescent="0.2">
      <c r="A12" s="7" t="s">
        <v>47</v>
      </c>
      <c r="B12" s="6" t="s">
        <v>21</v>
      </c>
      <c r="C12" s="7" t="s">
        <v>48</v>
      </c>
      <c r="D12" s="13">
        <v>45986</v>
      </c>
      <c r="E12" s="7" t="s">
        <v>117</v>
      </c>
      <c r="F12" s="14" t="s">
        <v>20</v>
      </c>
      <c r="G12" s="21" t="s">
        <v>49</v>
      </c>
      <c r="H12" s="7" t="s">
        <v>46</v>
      </c>
      <c r="I12" s="49">
        <v>0</v>
      </c>
      <c r="J12" s="49">
        <v>0</v>
      </c>
      <c r="K12" s="47">
        <v>2325000</v>
      </c>
      <c r="L12" s="47">
        <v>0</v>
      </c>
      <c r="M12" s="7" t="s">
        <v>26</v>
      </c>
      <c r="N12" s="7">
        <v>5</v>
      </c>
      <c r="O12" s="7"/>
      <c r="P12" s="23">
        <v>2325000</v>
      </c>
      <c r="Q12" s="22">
        <v>0</v>
      </c>
      <c r="R12" s="7">
        <v>0</v>
      </c>
      <c r="S12" s="7" t="s">
        <v>133</v>
      </c>
      <c r="T12" s="13">
        <v>43831</v>
      </c>
      <c r="U12" s="13">
        <v>43831</v>
      </c>
      <c r="V12" s="7">
        <f t="shared" si="0"/>
        <v>0</v>
      </c>
      <c r="W12" s="13">
        <v>45931</v>
      </c>
      <c r="X12" s="7">
        <f>VLOOKUP(U12,IPC!A2:B276,2,FALSE)</f>
        <v>104.24</v>
      </c>
      <c r="Y12" s="7">
        <f t="shared" si="1"/>
        <v>0.45587106676899469</v>
      </c>
      <c r="Z12" s="16">
        <f t="shared" si="2"/>
        <v>3384900.2302379124</v>
      </c>
      <c r="AA12" s="17">
        <f t="shared" ref="AA12" si="8">+Z12</f>
        <v>3384900.2302379124</v>
      </c>
      <c r="AB12" s="54">
        <f t="shared" si="4"/>
        <v>5.7019245589177663</v>
      </c>
      <c r="AC12" s="7" t="s">
        <v>197</v>
      </c>
      <c r="AD12" s="42"/>
    </row>
    <row r="13" spans="1:34" ht="85" x14ac:dyDescent="0.2">
      <c r="A13" s="7" t="s">
        <v>47</v>
      </c>
      <c r="B13" s="6" t="s">
        <v>21</v>
      </c>
      <c r="C13" s="7" t="s">
        <v>81</v>
      </c>
      <c r="D13" s="13">
        <v>45986</v>
      </c>
      <c r="E13" s="7" t="s">
        <v>117</v>
      </c>
      <c r="F13" s="14" t="s">
        <v>20</v>
      </c>
      <c r="G13" s="21" t="s">
        <v>50</v>
      </c>
      <c r="H13" s="7" t="s">
        <v>46</v>
      </c>
      <c r="I13" s="49">
        <v>2905000</v>
      </c>
      <c r="J13" s="49">
        <v>2512000</v>
      </c>
      <c r="K13" s="47">
        <v>0</v>
      </c>
      <c r="L13" s="47">
        <v>0</v>
      </c>
      <c r="M13" s="7" t="s">
        <v>26</v>
      </c>
      <c r="N13" s="7">
        <v>1</v>
      </c>
      <c r="O13" s="7" t="s">
        <v>24</v>
      </c>
      <c r="P13" s="22">
        <v>2905000</v>
      </c>
      <c r="Q13" s="19">
        <f t="shared" ref="Q13:Q44" si="9">+J13</f>
        <v>2512000</v>
      </c>
      <c r="R13" s="7">
        <v>0</v>
      </c>
      <c r="S13" s="7" t="s">
        <v>134</v>
      </c>
      <c r="T13" s="13">
        <v>44197</v>
      </c>
      <c r="U13" s="13">
        <v>44197</v>
      </c>
      <c r="V13" s="7">
        <f t="shared" si="0"/>
        <v>0</v>
      </c>
      <c r="W13" s="13">
        <v>45931</v>
      </c>
      <c r="X13" s="7">
        <f>VLOOKUP(U13,IPC!A12:B286,2,FALSE)</f>
        <v>105.91</v>
      </c>
      <c r="Y13" s="7">
        <f t="shared" si="1"/>
        <v>0.43291473892927956</v>
      </c>
      <c r="Z13" s="16">
        <f t="shared" si="2"/>
        <v>4162617.3165895571</v>
      </c>
      <c r="AA13" s="17">
        <f t="shared" si="3"/>
        <v>4162617.3165895571</v>
      </c>
      <c r="AB13" s="54">
        <f t="shared" si="4"/>
        <v>7.0120028043397076</v>
      </c>
      <c r="AC13" s="7" t="s">
        <v>197</v>
      </c>
      <c r="AD13" s="42"/>
    </row>
    <row r="14" spans="1:34" ht="85" x14ac:dyDescent="0.2">
      <c r="A14" s="7" t="s">
        <v>47</v>
      </c>
      <c r="B14" s="6" t="s">
        <v>21</v>
      </c>
      <c r="C14" s="7" t="s">
        <v>82</v>
      </c>
      <c r="D14" s="13">
        <v>45986</v>
      </c>
      <c r="E14" s="7" t="s">
        <v>117</v>
      </c>
      <c r="F14" s="14" t="s">
        <v>20</v>
      </c>
      <c r="G14" s="21" t="s">
        <v>51</v>
      </c>
      <c r="H14" s="7" t="s">
        <v>46</v>
      </c>
      <c r="I14" s="49">
        <v>3039000</v>
      </c>
      <c r="J14" s="49">
        <v>1853000</v>
      </c>
      <c r="K14" s="47">
        <v>0</v>
      </c>
      <c r="L14" s="47">
        <v>0</v>
      </c>
      <c r="M14" s="7" t="s">
        <v>26</v>
      </c>
      <c r="N14" s="7">
        <v>1</v>
      </c>
      <c r="O14" s="7" t="s">
        <v>24</v>
      </c>
      <c r="P14" s="22">
        <v>3039000</v>
      </c>
      <c r="Q14" s="19">
        <f t="shared" si="9"/>
        <v>1853000</v>
      </c>
      <c r="R14" s="7">
        <v>0</v>
      </c>
      <c r="S14" s="7" t="s">
        <v>135</v>
      </c>
      <c r="T14" s="13">
        <v>44562</v>
      </c>
      <c r="U14" s="13">
        <v>44562</v>
      </c>
      <c r="V14" s="7">
        <f t="shared" si="0"/>
        <v>0</v>
      </c>
      <c r="W14" s="13">
        <v>45931</v>
      </c>
      <c r="X14" s="7">
        <f>VLOOKUP(U14,IPC!A13:B287,2,FALSE)</f>
        <v>113.26</v>
      </c>
      <c r="Y14" s="7">
        <f t="shared" si="1"/>
        <v>0.33992583436341151</v>
      </c>
      <c r="Z14" s="16">
        <f t="shared" si="2"/>
        <v>4072034.6106304075</v>
      </c>
      <c r="AA14" s="17">
        <f t="shared" si="3"/>
        <v>4072034.6106304075</v>
      </c>
      <c r="AB14" s="54">
        <f t="shared" si="4"/>
        <v>6.8594146272620637</v>
      </c>
      <c r="AC14" s="7" t="s">
        <v>197</v>
      </c>
      <c r="AD14" s="42"/>
    </row>
    <row r="15" spans="1:34" ht="85" x14ac:dyDescent="0.2">
      <c r="A15" s="7" t="s">
        <v>47</v>
      </c>
      <c r="B15" s="6" t="s">
        <v>21</v>
      </c>
      <c r="C15" s="7" t="s">
        <v>83</v>
      </c>
      <c r="D15" s="13">
        <v>45986</v>
      </c>
      <c r="E15" s="7" t="s">
        <v>117</v>
      </c>
      <c r="F15" s="14" t="s">
        <v>20</v>
      </c>
      <c r="G15" s="21" t="s">
        <v>52</v>
      </c>
      <c r="H15" s="7" t="s">
        <v>46</v>
      </c>
      <c r="I15" s="49">
        <v>1292000</v>
      </c>
      <c r="J15" s="49">
        <v>513000</v>
      </c>
      <c r="K15" s="47">
        <v>0</v>
      </c>
      <c r="L15" s="47">
        <v>0</v>
      </c>
      <c r="M15" s="7" t="s">
        <v>26</v>
      </c>
      <c r="N15" s="7">
        <v>1</v>
      </c>
      <c r="O15" s="7" t="s">
        <v>24</v>
      </c>
      <c r="P15" s="22">
        <v>1292000</v>
      </c>
      <c r="Q15" s="19">
        <f t="shared" si="9"/>
        <v>513000</v>
      </c>
      <c r="R15" s="7">
        <v>0</v>
      </c>
      <c r="S15" s="7" t="s">
        <v>136</v>
      </c>
      <c r="T15" s="30">
        <v>44927</v>
      </c>
      <c r="U15" s="30">
        <v>44927</v>
      </c>
      <c r="V15" s="7">
        <f t="shared" si="0"/>
        <v>0</v>
      </c>
      <c r="W15" s="13">
        <v>45931</v>
      </c>
      <c r="X15" s="7">
        <f>VLOOKUP(U15,IPC!A14:B288,2,FALSE)</f>
        <v>128.27000000000001</v>
      </c>
      <c r="Y15" s="7">
        <f t="shared" si="1"/>
        <v>0.18312933655570274</v>
      </c>
      <c r="Z15" s="16">
        <f t="shared" si="2"/>
        <v>1528603.1028299679</v>
      </c>
      <c r="AA15" s="17">
        <f t="shared" si="3"/>
        <v>1528603.1028299679</v>
      </c>
      <c r="AB15" s="54">
        <f t="shared" si="4"/>
        <v>2.5749590770808268</v>
      </c>
      <c r="AC15" s="7" t="s">
        <v>197</v>
      </c>
      <c r="AD15" s="42"/>
    </row>
    <row r="16" spans="1:34" ht="85" x14ac:dyDescent="0.2">
      <c r="A16" s="7" t="s">
        <v>47</v>
      </c>
      <c r="B16" s="6" t="s">
        <v>21</v>
      </c>
      <c r="C16" s="7" t="s">
        <v>84</v>
      </c>
      <c r="D16" s="13">
        <v>45986</v>
      </c>
      <c r="E16" s="7" t="s">
        <v>117</v>
      </c>
      <c r="F16" s="24" t="s">
        <v>20</v>
      </c>
      <c r="G16" s="21" t="s">
        <v>53</v>
      </c>
      <c r="H16" s="7" t="s">
        <v>46</v>
      </c>
      <c r="I16" s="49">
        <v>656000</v>
      </c>
      <c r="J16" s="49">
        <v>853000</v>
      </c>
      <c r="K16" s="47">
        <v>0</v>
      </c>
      <c r="L16" s="47">
        <v>0</v>
      </c>
      <c r="M16" s="7" t="s">
        <v>26</v>
      </c>
      <c r="N16" s="7">
        <v>1</v>
      </c>
      <c r="O16" s="7" t="s">
        <v>24</v>
      </c>
      <c r="P16" s="22">
        <v>656000</v>
      </c>
      <c r="Q16" s="19">
        <f t="shared" si="9"/>
        <v>853000</v>
      </c>
      <c r="R16" s="7">
        <v>0</v>
      </c>
      <c r="S16" s="7" t="s">
        <v>137</v>
      </c>
      <c r="T16" s="13">
        <v>43891</v>
      </c>
      <c r="U16" s="13">
        <v>43891</v>
      </c>
      <c r="V16" s="7">
        <f t="shared" si="0"/>
        <v>0</v>
      </c>
      <c r="W16" s="13">
        <v>45931</v>
      </c>
      <c r="X16" s="7">
        <f>VLOOKUP(U16,IPC!A15:B289,2,FALSE)</f>
        <v>105.53</v>
      </c>
      <c r="Y16" s="7">
        <f t="shared" si="1"/>
        <v>0.43807448119018289</v>
      </c>
      <c r="Z16" s="16">
        <f t="shared" si="2"/>
        <v>943376.85966076003</v>
      </c>
      <c r="AA16" s="17">
        <f t="shared" si="3"/>
        <v>943376.85966076003</v>
      </c>
      <c r="AB16" s="54">
        <f t="shared" si="4"/>
        <v>1.5891350759358516</v>
      </c>
      <c r="AC16" s="7" t="s">
        <v>197</v>
      </c>
      <c r="AD16" s="42"/>
    </row>
    <row r="17" spans="1:30" ht="85" x14ac:dyDescent="0.2">
      <c r="A17" s="7" t="s">
        <v>47</v>
      </c>
      <c r="B17" s="6" t="s">
        <v>21</v>
      </c>
      <c r="C17" s="7" t="s">
        <v>85</v>
      </c>
      <c r="D17" s="13">
        <v>45986</v>
      </c>
      <c r="E17" s="7" t="s">
        <v>117</v>
      </c>
      <c r="F17" s="14" t="s">
        <v>20</v>
      </c>
      <c r="G17" s="21" t="s">
        <v>54</v>
      </c>
      <c r="H17" s="7" t="s">
        <v>46</v>
      </c>
      <c r="I17" s="49">
        <v>386000</v>
      </c>
      <c r="J17" s="49">
        <v>468000</v>
      </c>
      <c r="K17" s="47">
        <v>0</v>
      </c>
      <c r="L17" s="47">
        <v>0</v>
      </c>
      <c r="M17" s="7" t="s">
        <v>26</v>
      </c>
      <c r="N17" s="7">
        <v>1</v>
      </c>
      <c r="O17" s="7" t="s">
        <v>24</v>
      </c>
      <c r="P17" s="22">
        <v>386000</v>
      </c>
      <c r="Q17" s="19">
        <f t="shared" si="9"/>
        <v>468000</v>
      </c>
      <c r="R17" s="7">
        <v>0</v>
      </c>
      <c r="S17" s="7" t="s">
        <v>138</v>
      </c>
      <c r="T17" s="30">
        <v>43952</v>
      </c>
      <c r="U17" s="30">
        <v>43952</v>
      </c>
      <c r="V17" s="7">
        <f t="shared" si="0"/>
        <v>0</v>
      </c>
      <c r="W17" s="13">
        <v>45931</v>
      </c>
      <c r="X17" s="7">
        <f>VLOOKUP(U17,IPC!A16:B290,2,FALSE)</f>
        <v>105.36</v>
      </c>
      <c r="Y17" s="7">
        <f t="shared" si="1"/>
        <v>0.44039483675018976</v>
      </c>
      <c r="Z17" s="16">
        <f t="shared" si="2"/>
        <v>555992.40698557324</v>
      </c>
      <c r="AA17" s="17">
        <f t="shared" si="3"/>
        <v>555992.40698557324</v>
      </c>
      <c r="AB17" s="54">
        <f t="shared" si="4"/>
        <v>0.93657908485533647</v>
      </c>
      <c r="AC17" s="7" t="s">
        <v>197</v>
      </c>
      <c r="AD17" s="42"/>
    </row>
    <row r="18" spans="1:30" ht="85" x14ac:dyDescent="0.2">
      <c r="A18" s="7" t="s">
        <v>47</v>
      </c>
      <c r="B18" s="6" t="s">
        <v>21</v>
      </c>
      <c r="C18" s="7" t="s">
        <v>86</v>
      </c>
      <c r="D18" s="13">
        <v>45986</v>
      </c>
      <c r="E18" s="7" t="s">
        <v>117</v>
      </c>
      <c r="F18" s="14" t="s">
        <v>20</v>
      </c>
      <c r="G18" s="21" t="s">
        <v>55</v>
      </c>
      <c r="H18" s="7" t="s">
        <v>46</v>
      </c>
      <c r="I18" s="49">
        <v>111000</v>
      </c>
      <c r="J18" s="49">
        <v>132000</v>
      </c>
      <c r="K18" s="47">
        <v>0</v>
      </c>
      <c r="L18" s="47">
        <v>0</v>
      </c>
      <c r="M18" s="7" t="s">
        <v>26</v>
      </c>
      <c r="N18" s="7">
        <v>1</v>
      </c>
      <c r="O18" s="7" t="s">
        <v>24</v>
      </c>
      <c r="P18" s="22">
        <v>111000</v>
      </c>
      <c r="Q18" s="19">
        <f t="shared" si="9"/>
        <v>132000</v>
      </c>
      <c r="R18" s="7">
        <v>0</v>
      </c>
      <c r="S18" s="7" t="s">
        <v>139</v>
      </c>
      <c r="T18" s="13">
        <v>44013</v>
      </c>
      <c r="U18" s="13">
        <v>44013</v>
      </c>
      <c r="V18" s="7">
        <f t="shared" si="0"/>
        <v>0</v>
      </c>
      <c r="W18" s="13">
        <v>45931</v>
      </c>
      <c r="X18" s="7">
        <f>VLOOKUP(U18,IPC!A17:B291,2,FALSE)</f>
        <v>104.97</v>
      </c>
      <c r="Y18" s="7">
        <f t="shared" si="1"/>
        <v>0.44574640373440033</v>
      </c>
      <c r="Z18" s="16">
        <f t="shared" si="2"/>
        <v>160477.85081451843</v>
      </c>
      <c r="AA18" s="17">
        <f t="shared" si="3"/>
        <v>160477.85081451843</v>
      </c>
      <c r="AB18" s="54">
        <f t="shared" si="4"/>
        <v>0.27032779003277441</v>
      </c>
      <c r="AC18" s="7" t="s">
        <v>197</v>
      </c>
      <c r="AD18" s="42"/>
    </row>
    <row r="19" spans="1:30" ht="85" x14ac:dyDescent="0.2">
      <c r="A19" s="7" t="s">
        <v>47</v>
      </c>
      <c r="B19" s="6" t="s">
        <v>21</v>
      </c>
      <c r="C19" s="7" t="s">
        <v>87</v>
      </c>
      <c r="D19" s="13">
        <v>45986</v>
      </c>
      <c r="E19" s="7" t="s">
        <v>117</v>
      </c>
      <c r="F19" s="14" t="s">
        <v>20</v>
      </c>
      <c r="G19" s="21" t="s">
        <v>56</v>
      </c>
      <c r="H19" s="7" t="s">
        <v>46</v>
      </c>
      <c r="I19" s="49">
        <v>17000</v>
      </c>
      <c r="J19" s="49">
        <v>20000</v>
      </c>
      <c r="K19" s="47">
        <v>0</v>
      </c>
      <c r="L19" s="47">
        <v>0</v>
      </c>
      <c r="M19" s="7" t="s">
        <v>26</v>
      </c>
      <c r="N19" s="7">
        <v>1</v>
      </c>
      <c r="O19" s="7" t="s">
        <v>24</v>
      </c>
      <c r="P19" s="22">
        <v>17000</v>
      </c>
      <c r="Q19" s="19">
        <f t="shared" si="9"/>
        <v>20000</v>
      </c>
      <c r="R19" s="7">
        <v>0</v>
      </c>
      <c r="S19" s="7" t="s">
        <v>140</v>
      </c>
      <c r="T19" s="30">
        <v>44075</v>
      </c>
      <c r="U19" s="30">
        <v>44075</v>
      </c>
      <c r="V19" s="7">
        <f t="shared" si="0"/>
        <v>0</v>
      </c>
      <c r="W19" s="13">
        <v>45931</v>
      </c>
      <c r="X19" s="7">
        <f>VLOOKUP(U19,IPC!A18:B292,2,FALSE)</f>
        <v>105.29</v>
      </c>
      <c r="Y19" s="7">
        <f t="shared" si="1"/>
        <v>0.44135245512394317</v>
      </c>
      <c r="Z19" s="16">
        <f t="shared" si="2"/>
        <v>24502.991737107033</v>
      </c>
      <c r="AA19" s="17">
        <f t="shared" si="3"/>
        <v>24502.991737107033</v>
      </c>
      <c r="AB19" s="54">
        <f t="shared" si="4"/>
        <v>4.1275724792322666E-2</v>
      </c>
      <c r="AC19" s="7" t="s">
        <v>197</v>
      </c>
      <c r="AD19" s="42"/>
    </row>
    <row r="20" spans="1:30" ht="85" x14ac:dyDescent="0.2">
      <c r="A20" s="7" t="s">
        <v>47</v>
      </c>
      <c r="B20" s="6" t="s">
        <v>21</v>
      </c>
      <c r="C20" s="7" t="s">
        <v>88</v>
      </c>
      <c r="D20" s="13">
        <v>45986</v>
      </c>
      <c r="E20" s="7" t="s">
        <v>117</v>
      </c>
      <c r="F20" s="14" t="s">
        <v>20</v>
      </c>
      <c r="G20" s="21" t="s">
        <v>57</v>
      </c>
      <c r="H20" s="7" t="s">
        <v>46</v>
      </c>
      <c r="I20" s="49">
        <v>125000</v>
      </c>
      <c r="J20" s="49">
        <v>143000</v>
      </c>
      <c r="K20" s="47">
        <v>0</v>
      </c>
      <c r="L20" s="47">
        <v>0</v>
      </c>
      <c r="M20" s="7" t="s">
        <v>26</v>
      </c>
      <c r="N20" s="7">
        <v>1</v>
      </c>
      <c r="O20" s="7" t="s">
        <v>24</v>
      </c>
      <c r="P20" s="22">
        <v>125000</v>
      </c>
      <c r="Q20" s="19">
        <f t="shared" si="9"/>
        <v>143000</v>
      </c>
      <c r="R20" s="7">
        <v>0</v>
      </c>
      <c r="S20" s="7" t="s">
        <v>141</v>
      </c>
      <c r="T20" s="30">
        <v>44136</v>
      </c>
      <c r="U20" s="30">
        <v>44136</v>
      </c>
      <c r="V20" s="7">
        <f t="shared" si="0"/>
        <v>0</v>
      </c>
      <c r="W20" s="13">
        <v>45931</v>
      </c>
      <c r="X20" s="7">
        <f>VLOOKUP(U20,IPC!A19:B293,2,FALSE)</f>
        <v>105.08</v>
      </c>
      <c r="Y20" s="7">
        <f t="shared" si="1"/>
        <v>0.4442329653597259</v>
      </c>
      <c r="Z20" s="16">
        <f t="shared" si="2"/>
        <v>180529.12066996575</v>
      </c>
      <c r="AA20" s="17">
        <f t="shared" si="3"/>
        <v>180529.12066996575</v>
      </c>
      <c r="AB20" s="54">
        <f t="shared" si="4"/>
        <v>0.30410451024595087</v>
      </c>
      <c r="AC20" s="7" t="s">
        <v>197</v>
      </c>
      <c r="AD20" s="42"/>
    </row>
    <row r="21" spans="1:30" ht="85" x14ac:dyDescent="0.2">
      <c r="A21" s="7" t="s">
        <v>47</v>
      </c>
      <c r="B21" s="6" t="s">
        <v>21</v>
      </c>
      <c r="C21" s="7" t="s">
        <v>89</v>
      </c>
      <c r="D21" s="13">
        <v>45986</v>
      </c>
      <c r="E21" s="7" t="s">
        <v>117</v>
      </c>
      <c r="F21" s="14" t="s">
        <v>20</v>
      </c>
      <c r="G21" s="21" t="s">
        <v>58</v>
      </c>
      <c r="H21" s="7" t="s">
        <v>46</v>
      </c>
      <c r="I21" s="49">
        <v>2523000</v>
      </c>
      <c r="J21" s="49">
        <v>2781000</v>
      </c>
      <c r="K21" s="47">
        <v>0</v>
      </c>
      <c r="L21" s="47">
        <v>0</v>
      </c>
      <c r="M21" s="7" t="s">
        <v>26</v>
      </c>
      <c r="N21" s="7">
        <v>1</v>
      </c>
      <c r="O21" s="7" t="s">
        <v>24</v>
      </c>
      <c r="P21" s="22">
        <v>2523000</v>
      </c>
      <c r="Q21" s="19">
        <f t="shared" si="9"/>
        <v>2781000</v>
      </c>
      <c r="R21" s="7">
        <v>0</v>
      </c>
      <c r="S21" s="7" t="s">
        <v>142</v>
      </c>
      <c r="T21" s="30">
        <v>44197</v>
      </c>
      <c r="U21" s="30">
        <v>44197</v>
      </c>
      <c r="V21" s="7">
        <f t="shared" si="0"/>
        <v>0</v>
      </c>
      <c r="W21" s="13">
        <v>45931</v>
      </c>
      <c r="X21" s="7">
        <f>VLOOKUP(U21,IPC!A20:B294,2,FALSE)</f>
        <v>105.91</v>
      </c>
      <c r="Y21" s="7">
        <f t="shared" si="1"/>
        <v>0.43291473892927956</v>
      </c>
      <c r="Z21" s="16">
        <f t="shared" si="2"/>
        <v>3615243.8863185723</v>
      </c>
      <c r="AA21" s="17">
        <f t="shared" si="3"/>
        <v>3615243.8863185723</v>
      </c>
      <c r="AB21" s="54">
        <f t="shared" si="4"/>
        <v>6.0899425388465005</v>
      </c>
      <c r="AC21" s="7" t="s">
        <v>197</v>
      </c>
      <c r="AD21" s="42"/>
    </row>
    <row r="22" spans="1:30" ht="85" x14ac:dyDescent="0.2">
      <c r="A22" s="7" t="s">
        <v>47</v>
      </c>
      <c r="B22" s="6" t="s">
        <v>21</v>
      </c>
      <c r="C22" s="7" t="s">
        <v>90</v>
      </c>
      <c r="D22" s="13">
        <v>45986</v>
      </c>
      <c r="E22" s="7" t="s">
        <v>117</v>
      </c>
      <c r="F22" s="14" t="s">
        <v>20</v>
      </c>
      <c r="G22" s="21" t="s">
        <v>59</v>
      </c>
      <c r="H22" s="7" t="s">
        <v>46</v>
      </c>
      <c r="I22" s="49">
        <v>262000</v>
      </c>
      <c r="J22" s="49">
        <v>276000</v>
      </c>
      <c r="K22" s="47">
        <v>0</v>
      </c>
      <c r="L22" s="47">
        <v>0</v>
      </c>
      <c r="M22" s="7" t="s">
        <v>26</v>
      </c>
      <c r="N22" s="7">
        <v>1</v>
      </c>
      <c r="O22" s="7" t="s">
        <v>24</v>
      </c>
      <c r="P22" s="22">
        <v>262000</v>
      </c>
      <c r="Q22" s="19">
        <f t="shared" si="9"/>
        <v>276000</v>
      </c>
      <c r="R22" s="7">
        <v>0</v>
      </c>
      <c r="S22" s="7" t="s">
        <v>143</v>
      </c>
      <c r="T22" s="13">
        <v>44256</v>
      </c>
      <c r="U22" s="13">
        <v>44256</v>
      </c>
      <c r="V22" s="7">
        <f t="shared" si="0"/>
        <v>0</v>
      </c>
      <c r="W22" s="13">
        <v>45931</v>
      </c>
      <c r="X22" s="7">
        <f>VLOOKUP(U22,IPC!A21:B295,2,FALSE)</f>
        <v>107.12</v>
      </c>
      <c r="Y22" s="7">
        <f t="shared" si="1"/>
        <v>0.41672890216579517</v>
      </c>
      <c r="Z22" s="16">
        <f t="shared" si="2"/>
        <v>371182.97236743831</v>
      </c>
      <c r="AA22" s="17">
        <f t="shared" si="3"/>
        <v>371182.97236743831</v>
      </c>
      <c r="AB22" s="54">
        <f t="shared" si="4"/>
        <v>0.62526430973867519</v>
      </c>
      <c r="AC22" s="7" t="s">
        <v>197</v>
      </c>
      <c r="AD22" s="42"/>
    </row>
    <row r="23" spans="1:30" ht="85" x14ac:dyDescent="0.2">
      <c r="A23" s="7" t="s">
        <v>47</v>
      </c>
      <c r="B23" s="6" t="s">
        <v>21</v>
      </c>
      <c r="C23" s="7" t="s">
        <v>91</v>
      </c>
      <c r="D23" s="13">
        <v>45986</v>
      </c>
      <c r="E23" s="7" t="s">
        <v>117</v>
      </c>
      <c r="F23" s="14" t="s">
        <v>20</v>
      </c>
      <c r="G23" s="21" t="s">
        <v>60</v>
      </c>
      <c r="H23" s="7" t="s">
        <v>46</v>
      </c>
      <c r="I23" s="49">
        <v>760000</v>
      </c>
      <c r="J23" s="49">
        <v>769000</v>
      </c>
      <c r="K23" s="47">
        <v>0</v>
      </c>
      <c r="L23" s="47">
        <v>0</v>
      </c>
      <c r="M23" s="7" t="s">
        <v>26</v>
      </c>
      <c r="N23" s="7">
        <v>1</v>
      </c>
      <c r="O23" s="7" t="s">
        <v>24</v>
      </c>
      <c r="P23" s="22">
        <v>760000</v>
      </c>
      <c r="Q23" s="19">
        <f t="shared" si="9"/>
        <v>769000</v>
      </c>
      <c r="R23" s="7">
        <v>0</v>
      </c>
      <c r="S23" s="7" t="s">
        <v>144</v>
      </c>
      <c r="T23" s="30">
        <v>44317</v>
      </c>
      <c r="U23" s="30">
        <v>44317</v>
      </c>
      <c r="V23" s="7">
        <f t="shared" si="0"/>
        <v>0</v>
      </c>
      <c r="W23" s="13">
        <v>45931</v>
      </c>
      <c r="X23" s="7">
        <f>VLOOKUP(U23,IPC!A22:B296,2,FALSE)</f>
        <v>108.84</v>
      </c>
      <c r="Y23" s="7">
        <f t="shared" si="1"/>
        <v>0.39434031606027187</v>
      </c>
      <c r="Z23" s="16">
        <f t="shared" si="2"/>
        <v>1059698.6402058066</v>
      </c>
      <c r="AA23" s="17">
        <f t="shared" si="3"/>
        <v>1059698.6402058066</v>
      </c>
      <c r="AB23" s="54">
        <f t="shared" si="4"/>
        <v>1.7850811813193554</v>
      </c>
      <c r="AC23" s="7" t="s">
        <v>197</v>
      </c>
      <c r="AD23" s="42"/>
    </row>
    <row r="24" spans="1:30" ht="85" x14ac:dyDescent="0.2">
      <c r="A24" s="7" t="s">
        <v>47</v>
      </c>
      <c r="B24" s="6" t="s">
        <v>21</v>
      </c>
      <c r="C24" s="7" t="s">
        <v>92</v>
      </c>
      <c r="D24" s="13">
        <v>45986</v>
      </c>
      <c r="E24" s="7" t="s">
        <v>117</v>
      </c>
      <c r="F24" s="14" t="s">
        <v>20</v>
      </c>
      <c r="G24" s="21" t="s">
        <v>61</v>
      </c>
      <c r="H24" s="7" t="s">
        <v>46</v>
      </c>
      <c r="I24" s="49">
        <v>159000</v>
      </c>
      <c r="J24" s="49">
        <v>155000</v>
      </c>
      <c r="K24" s="47">
        <v>0</v>
      </c>
      <c r="L24" s="47">
        <v>0</v>
      </c>
      <c r="M24" s="7" t="s">
        <v>26</v>
      </c>
      <c r="N24" s="7">
        <v>1</v>
      </c>
      <c r="O24" s="7" t="s">
        <v>24</v>
      </c>
      <c r="P24" s="22">
        <v>159000</v>
      </c>
      <c r="Q24" s="19">
        <f t="shared" si="9"/>
        <v>155000</v>
      </c>
      <c r="R24" s="7">
        <v>0</v>
      </c>
      <c r="S24" s="7" t="s">
        <v>145</v>
      </c>
      <c r="T24" s="13">
        <v>44378</v>
      </c>
      <c r="U24" s="13">
        <v>44378</v>
      </c>
      <c r="V24" s="7">
        <f t="shared" si="0"/>
        <v>0</v>
      </c>
      <c r="W24" s="13">
        <v>45931</v>
      </c>
      <c r="X24" s="7">
        <f>VLOOKUP(U24,IPC!A23:B297,2,FALSE)</f>
        <v>109.14</v>
      </c>
      <c r="Y24" s="7">
        <f t="shared" si="1"/>
        <v>0.39050760491112313</v>
      </c>
      <c r="Z24" s="16">
        <f t="shared" si="2"/>
        <v>221090.70918086858</v>
      </c>
      <c r="AA24" s="17">
        <f t="shared" si="3"/>
        <v>221090.70918086858</v>
      </c>
      <c r="AB24" s="54">
        <f t="shared" si="4"/>
        <v>0.37243122652933675</v>
      </c>
      <c r="AC24" s="7" t="s">
        <v>197</v>
      </c>
      <c r="AD24" s="42"/>
    </row>
    <row r="25" spans="1:30" ht="85" x14ac:dyDescent="0.2">
      <c r="A25" s="7" t="s">
        <v>47</v>
      </c>
      <c r="B25" s="6" t="s">
        <v>21</v>
      </c>
      <c r="C25" s="7" t="s">
        <v>93</v>
      </c>
      <c r="D25" s="13">
        <v>45986</v>
      </c>
      <c r="E25" s="7" t="s">
        <v>117</v>
      </c>
      <c r="F25" s="14" t="s">
        <v>20</v>
      </c>
      <c r="G25" s="21" t="s">
        <v>62</v>
      </c>
      <c r="H25" s="7" t="s">
        <v>46</v>
      </c>
      <c r="I25" s="49">
        <v>247000</v>
      </c>
      <c r="J25" s="49">
        <v>234000</v>
      </c>
      <c r="K25" s="47">
        <v>0</v>
      </c>
      <c r="L25" s="47">
        <v>0</v>
      </c>
      <c r="M25" s="7" t="s">
        <v>26</v>
      </c>
      <c r="N25" s="7">
        <v>1</v>
      </c>
      <c r="O25" s="7" t="s">
        <v>24</v>
      </c>
      <c r="P25" s="22">
        <v>247000</v>
      </c>
      <c r="Q25" s="19">
        <f t="shared" si="9"/>
        <v>234000</v>
      </c>
      <c r="R25" s="7">
        <v>0</v>
      </c>
      <c r="S25" s="7" t="s">
        <v>146</v>
      </c>
      <c r="T25" s="30">
        <v>44440</v>
      </c>
      <c r="U25" s="30">
        <v>44440</v>
      </c>
      <c r="V25" s="7">
        <f t="shared" si="0"/>
        <v>0</v>
      </c>
      <c r="W25" s="13">
        <v>45931</v>
      </c>
      <c r="X25" s="7">
        <f>VLOOKUP(U25,IPC!A24:B298,2,FALSE)</f>
        <v>110.04</v>
      </c>
      <c r="Y25" s="7">
        <f t="shared" si="1"/>
        <v>0.37913486005089037</v>
      </c>
      <c r="Z25" s="16">
        <f t="shared" si="2"/>
        <v>340646.31043256994</v>
      </c>
      <c r="AA25" s="17">
        <f t="shared" si="3"/>
        <v>340646.31043256994</v>
      </c>
      <c r="AB25" s="54">
        <f t="shared" si="4"/>
        <v>0.57382476033087559</v>
      </c>
      <c r="AC25" s="7" t="s">
        <v>197</v>
      </c>
      <c r="AD25" s="42"/>
    </row>
    <row r="26" spans="1:30" ht="85" x14ac:dyDescent="0.2">
      <c r="A26" s="7" t="s">
        <v>47</v>
      </c>
      <c r="B26" s="6" t="s">
        <v>21</v>
      </c>
      <c r="C26" s="7" t="s">
        <v>94</v>
      </c>
      <c r="D26" s="13">
        <v>45986</v>
      </c>
      <c r="E26" s="7" t="s">
        <v>117</v>
      </c>
      <c r="F26" s="14" t="s">
        <v>20</v>
      </c>
      <c r="G26" s="21" t="s">
        <v>63</v>
      </c>
      <c r="H26" s="7" t="s">
        <v>46</v>
      </c>
      <c r="I26" s="49">
        <v>336000</v>
      </c>
      <c r="J26" s="49">
        <v>307000</v>
      </c>
      <c r="K26" s="47">
        <v>0</v>
      </c>
      <c r="L26" s="47">
        <v>0</v>
      </c>
      <c r="M26" s="7" t="s">
        <v>26</v>
      </c>
      <c r="N26" s="7">
        <v>1</v>
      </c>
      <c r="O26" s="7" t="s">
        <v>24</v>
      </c>
      <c r="P26" s="22">
        <v>336000</v>
      </c>
      <c r="Q26" s="19">
        <f t="shared" si="9"/>
        <v>307000</v>
      </c>
      <c r="R26" s="7">
        <v>0</v>
      </c>
      <c r="S26" s="7" t="s">
        <v>147</v>
      </c>
      <c r="T26" s="30">
        <v>44501</v>
      </c>
      <c r="U26" s="30">
        <v>44501</v>
      </c>
      <c r="V26" s="7">
        <f t="shared" si="0"/>
        <v>0</v>
      </c>
      <c r="W26" s="13">
        <v>45931</v>
      </c>
      <c r="X26" s="7">
        <f>VLOOKUP(U26,IPC!A25:B299,2,FALSE)</f>
        <v>110.6</v>
      </c>
      <c r="Y26" s="7">
        <f t="shared" si="1"/>
        <v>0.3721518987341772</v>
      </c>
      <c r="Z26" s="16">
        <f t="shared" si="2"/>
        <v>461043.03797468357</v>
      </c>
      <c r="AA26" s="17">
        <f t="shared" si="3"/>
        <v>461043.03797468357</v>
      </c>
      <c r="AB26" s="54">
        <f t="shared" si="4"/>
        <v>0.7766351863083224</v>
      </c>
      <c r="AC26" s="7" t="s">
        <v>197</v>
      </c>
      <c r="AD26" s="42"/>
    </row>
    <row r="27" spans="1:30" ht="85" x14ac:dyDescent="0.2">
      <c r="A27" s="7" t="s">
        <v>47</v>
      </c>
      <c r="B27" s="6" t="s">
        <v>21</v>
      </c>
      <c r="C27" s="7" t="s">
        <v>95</v>
      </c>
      <c r="D27" s="13">
        <v>45986</v>
      </c>
      <c r="E27" s="7" t="s">
        <v>117</v>
      </c>
      <c r="F27" s="14" t="s">
        <v>20</v>
      </c>
      <c r="G27" s="21" t="s">
        <v>64</v>
      </c>
      <c r="H27" s="7" t="s">
        <v>46</v>
      </c>
      <c r="I27" s="49">
        <v>417000</v>
      </c>
      <c r="J27" s="49">
        <v>364000</v>
      </c>
      <c r="K27" s="47">
        <v>0</v>
      </c>
      <c r="L27" s="47">
        <v>0</v>
      </c>
      <c r="M27" s="7" t="s">
        <v>26</v>
      </c>
      <c r="N27" s="7">
        <v>1</v>
      </c>
      <c r="O27" s="7" t="s">
        <v>24</v>
      </c>
      <c r="P27" s="22">
        <v>417000</v>
      </c>
      <c r="Q27" s="19">
        <f t="shared" si="9"/>
        <v>364000</v>
      </c>
      <c r="R27" s="7">
        <v>0</v>
      </c>
      <c r="S27" s="7" t="s">
        <v>148</v>
      </c>
      <c r="T27" s="30">
        <v>44562</v>
      </c>
      <c r="U27" s="30">
        <v>44562</v>
      </c>
      <c r="V27" s="7">
        <f t="shared" si="0"/>
        <v>0</v>
      </c>
      <c r="W27" s="13">
        <v>45931</v>
      </c>
      <c r="X27" s="7">
        <f>VLOOKUP(U27,IPC!A26:B300,2,FALSE)</f>
        <v>113.26</v>
      </c>
      <c r="Y27" s="7">
        <f t="shared" si="1"/>
        <v>0.33992583436341151</v>
      </c>
      <c r="Z27" s="16">
        <f t="shared" si="2"/>
        <v>558749.07292954263</v>
      </c>
      <c r="AA27" s="17">
        <f t="shared" si="3"/>
        <v>558749.07292954263</v>
      </c>
      <c r="AB27" s="54">
        <f t="shared" si="4"/>
        <v>0.94122273760061892</v>
      </c>
      <c r="AC27" s="7" t="s">
        <v>197</v>
      </c>
      <c r="AD27" s="42"/>
    </row>
    <row r="28" spans="1:30" ht="85" x14ac:dyDescent="0.2">
      <c r="A28" s="7" t="s">
        <v>47</v>
      </c>
      <c r="B28" s="6" t="s">
        <v>21</v>
      </c>
      <c r="C28" s="7" t="s">
        <v>96</v>
      </c>
      <c r="D28" s="13">
        <v>45986</v>
      </c>
      <c r="E28" s="7" t="s">
        <v>117</v>
      </c>
      <c r="F28" s="14" t="s">
        <v>20</v>
      </c>
      <c r="G28" s="21" t="s">
        <v>65</v>
      </c>
      <c r="H28" s="7" t="s">
        <v>46</v>
      </c>
      <c r="I28" s="49">
        <v>536000</v>
      </c>
      <c r="J28" s="49">
        <v>451000</v>
      </c>
      <c r="K28" s="47">
        <v>0</v>
      </c>
      <c r="L28" s="47">
        <v>0</v>
      </c>
      <c r="M28" s="7" t="s">
        <v>26</v>
      </c>
      <c r="N28" s="7">
        <v>1</v>
      </c>
      <c r="O28" s="7" t="s">
        <v>24</v>
      </c>
      <c r="P28" s="22">
        <v>536000</v>
      </c>
      <c r="Q28" s="19">
        <f t="shared" si="9"/>
        <v>451000</v>
      </c>
      <c r="R28" s="7">
        <v>0</v>
      </c>
      <c r="S28" s="7" t="s">
        <v>149</v>
      </c>
      <c r="T28" s="30">
        <v>44621</v>
      </c>
      <c r="U28" s="30">
        <v>44621</v>
      </c>
      <c r="V28" s="7">
        <f t="shared" si="0"/>
        <v>0</v>
      </c>
      <c r="W28" s="13">
        <v>45931</v>
      </c>
      <c r="X28" s="7">
        <f>VLOOKUP(U28,IPC!A27:B301,2,FALSE)</f>
        <v>116.26</v>
      </c>
      <c r="Y28" s="7">
        <f t="shared" si="1"/>
        <v>0.3053500774126956</v>
      </c>
      <c r="Z28" s="16">
        <f t="shared" si="2"/>
        <v>699667.64149320486</v>
      </c>
      <c r="AA28" s="17">
        <f t="shared" si="3"/>
        <v>699667.64149320486</v>
      </c>
      <c r="AB28" s="54">
        <f t="shared" si="4"/>
        <v>1.178602569278614</v>
      </c>
      <c r="AC28" s="7" t="s">
        <v>197</v>
      </c>
      <c r="AD28" s="42"/>
    </row>
    <row r="29" spans="1:30" ht="85" x14ac:dyDescent="0.2">
      <c r="A29" s="7" t="s">
        <v>47</v>
      </c>
      <c r="B29" s="6" t="s">
        <v>21</v>
      </c>
      <c r="C29" s="7" t="s">
        <v>97</v>
      </c>
      <c r="D29" s="13">
        <v>45986</v>
      </c>
      <c r="E29" s="7" t="s">
        <v>117</v>
      </c>
      <c r="F29" s="14" t="s">
        <v>20</v>
      </c>
      <c r="G29" s="21" t="s">
        <v>66</v>
      </c>
      <c r="H29" s="7" t="s">
        <v>46</v>
      </c>
      <c r="I29" s="49">
        <v>486000</v>
      </c>
      <c r="J29" s="49">
        <v>390000</v>
      </c>
      <c r="K29" s="47">
        <v>0</v>
      </c>
      <c r="L29" s="47">
        <v>0</v>
      </c>
      <c r="M29" s="7" t="s">
        <v>26</v>
      </c>
      <c r="N29" s="7">
        <v>1</v>
      </c>
      <c r="O29" s="7" t="s">
        <v>24</v>
      </c>
      <c r="P29" s="22">
        <v>486000</v>
      </c>
      <c r="Q29" s="19">
        <f t="shared" si="9"/>
        <v>390000</v>
      </c>
      <c r="R29" s="7">
        <v>0</v>
      </c>
      <c r="S29" s="7" t="s">
        <v>150</v>
      </c>
      <c r="T29" s="39">
        <v>44682</v>
      </c>
      <c r="U29" s="39">
        <v>44682</v>
      </c>
      <c r="V29" s="7">
        <f t="shared" si="0"/>
        <v>0</v>
      </c>
      <c r="W29" s="13">
        <v>45931</v>
      </c>
      <c r="X29" s="7">
        <f>VLOOKUP(U29,IPC!A28:B302,2,FALSE)</f>
        <v>118.7</v>
      </c>
      <c r="Y29" s="7">
        <f t="shared" si="1"/>
        <v>0.27851727042965457</v>
      </c>
      <c r="Z29" s="16">
        <f t="shared" si="2"/>
        <v>621359.39342881215</v>
      </c>
      <c r="AA29" s="17">
        <f t="shared" si="3"/>
        <v>621359.39342881215</v>
      </c>
      <c r="AB29" s="54">
        <f t="shared" si="4"/>
        <v>1.0466909345381119</v>
      </c>
      <c r="AC29" s="7" t="s">
        <v>197</v>
      </c>
      <c r="AD29" s="42"/>
    </row>
    <row r="30" spans="1:30" ht="85" x14ac:dyDescent="0.2">
      <c r="A30" s="7" t="s">
        <v>47</v>
      </c>
      <c r="B30" s="6" t="s">
        <v>21</v>
      </c>
      <c r="C30" s="7" t="s">
        <v>98</v>
      </c>
      <c r="D30" s="13">
        <v>45986</v>
      </c>
      <c r="E30" s="7" t="s">
        <v>117</v>
      </c>
      <c r="F30" s="14" t="s">
        <v>20</v>
      </c>
      <c r="G30" s="21" t="s">
        <v>67</v>
      </c>
      <c r="H30" s="7" t="s">
        <v>46</v>
      </c>
      <c r="I30" s="49">
        <v>284000</v>
      </c>
      <c r="J30" s="49">
        <v>216000</v>
      </c>
      <c r="K30" s="47">
        <v>0</v>
      </c>
      <c r="L30" s="47">
        <v>0</v>
      </c>
      <c r="M30" s="7" t="s">
        <v>26</v>
      </c>
      <c r="N30" s="7">
        <v>1</v>
      </c>
      <c r="O30" s="7" t="s">
        <v>24</v>
      </c>
      <c r="P30" s="22">
        <v>284000</v>
      </c>
      <c r="Q30" s="19">
        <f t="shared" si="9"/>
        <v>216000</v>
      </c>
      <c r="R30" s="7">
        <v>0</v>
      </c>
      <c r="S30" s="7" t="s">
        <v>151</v>
      </c>
      <c r="T30" s="39">
        <v>44743</v>
      </c>
      <c r="U30" s="39">
        <v>44743</v>
      </c>
      <c r="V30" s="7">
        <f t="shared" si="0"/>
        <v>0</v>
      </c>
      <c r="W30" s="13">
        <v>45931</v>
      </c>
      <c r="X30" s="7">
        <f>VLOOKUP(U30,IPC!A29:B303,2,FALSE)</f>
        <v>120.27</v>
      </c>
      <c r="Y30" s="7">
        <f t="shared" si="1"/>
        <v>0.26182755466866214</v>
      </c>
      <c r="Z30" s="16">
        <f t="shared" si="2"/>
        <v>358359.02552590007</v>
      </c>
      <c r="AA30" s="17">
        <f t="shared" si="3"/>
        <v>358359.02552590007</v>
      </c>
      <c r="AB30" s="54">
        <f t="shared" si="4"/>
        <v>0.6036621435109033</v>
      </c>
      <c r="AC30" s="7" t="s">
        <v>197</v>
      </c>
      <c r="AD30" s="42"/>
    </row>
    <row r="31" spans="1:30" ht="85" x14ac:dyDescent="0.2">
      <c r="A31" s="7" t="s">
        <v>47</v>
      </c>
      <c r="B31" s="6" t="s">
        <v>21</v>
      </c>
      <c r="C31" s="7" t="s">
        <v>99</v>
      </c>
      <c r="D31" s="13">
        <v>45986</v>
      </c>
      <c r="E31" s="7" t="s">
        <v>117</v>
      </c>
      <c r="F31" s="14" t="s">
        <v>20</v>
      </c>
      <c r="G31" s="21" t="s">
        <v>68</v>
      </c>
      <c r="H31" s="7" t="s">
        <v>46</v>
      </c>
      <c r="I31" s="49">
        <v>405000</v>
      </c>
      <c r="J31" s="49">
        <v>293000</v>
      </c>
      <c r="K31" s="47">
        <v>0</v>
      </c>
      <c r="L31" s="47">
        <v>0</v>
      </c>
      <c r="M31" s="7" t="s">
        <v>26</v>
      </c>
      <c r="N31" s="7">
        <v>1</v>
      </c>
      <c r="O31" s="7" t="s">
        <v>24</v>
      </c>
      <c r="P31" s="22">
        <v>405000</v>
      </c>
      <c r="Q31" s="19">
        <f t="shared" si="9"/>
        <v>293000</v>
      </c>
      <c r="R31" s="7">
        <v>0</v>
      </c>
      <c r="S31" s="7" t="s">
        <v>152</v>
      </c>
      <c r="T31" s="39">
        <v>44805</v>
      </c>
      <c r="U31" s="39">
        <v>44805</v>
      </c>
      <c r="V31" s="7">
        <f t="shared" si="0"/>
        <v>0</v>
      </c>
      <c r="W31" s="13">
        <v>45931</v>
      </c>
      <c r="X31" s="7">
        <f>VLOOKUP(U31,IPC!A30:B304,2,FALSE)</f>
        <v>122.63</v>
      </c>
      <c r="Y31" s="7">
        <f t="shared" si="1"/>
        <v>0.23754383103645105</v>
      </c>
      <c r="Z31" s="16">
        <f t="shared" si="2"/>
        <v>501205.25156976271</v>
      </c>
      <c r="AA31" s="17">
        <f t="shared" si="3"/>
        <v>501205.25156976271</v>
      </c>
      <c r="AB31" s="54">
        <f t="shared" si="4"/>
        <v>0.84428914845248493</v>
      </c>
      <c r="AC31" s="7" t="s">
        <v>197</v>
      </c>
      <c r="AD31" s="42"/>
    </row>
    <row r="32" spans="1:30" ht="85" x14ac:dyDescent="0.2">
      <c r="A32" s="7" t="s">
        <v>47</v>
      </c>
      <c r="B32" s="6" t="s">
        <v>21</v>
      </c>
      <c r="C32" s="7" t="s">
        <v>100</v>
      </c>
      <c r="D32" s="13">
        <v>45986</v>
      </c>
      <c r="E32" s="7" t="s">
        <v>117</v>
      </c>
      <c r="F32" s="14" t="s">
        <v>20</v>
      </c>
      <c r="G32" s="21" t="s">
        <v>69</v>
      </c>
      <c r="H32" s="7" t="s">
        <v>46</v>
      </c>
      <c r="I32" s="49">
        <v>211000</v>
      </c>
      <c r="J32" s="49">
        <v>144000</v>
      </c>
      <c r="K32" s="47">
        <v>0</v>
      </c>
      <c r="L32" s="47">
        <v>0</v>
      </c>
      <c r="M32" s="7" t="s">
        <v>26</v>
      </c>
      <c r="N32" s="7">
        <v>1</v>
      </c>
      <c r="O32" s="7" t="s">
        <v>24</v>
      </c>
      <c r="P32" s="22">
        <v>211000</v>
      </c>
      <c r="Q32" s="19">
        <f t="shared" si="9"/>
        <v>144000</v>
      </c>
      <c r="R32" s="7">
        <v>0</v>
      </c>
      <c r="S32" s="7" t="s">
        <v>153</v>
      </c>
      <c r="T32" s="39">
        <v>44866</v>
      </c>
      <c r="U32" s="39">
        <v>44866</v>
      </c>
      <c r="V32" s="7">
        <f t="shared" si="0"/>
        <v>0</v>
      </c>
      <c r="W32" s="13">
        <v>45931</v>
      </c>
      <c r="X32" s="7">
        <f>VLOOKUP(U32,IPC!A31:B305,2,FALSE)</f>
        <v>124.46</v>
      </c>
      <c r="Y32" s="7">
        <f t="shared" si="1"/>
        <v>0.21934758155230605</v>
      </c>
      <c r="Z32" s="16">
        <f t="shared" si="2"/>
        <v>257282.33970753656</v>
      </c>
      <c r="AA32" s="17">
        <f t="shared" si="3"/>
        <v>257282.33970753656</v>
      </c>
      <c r="AB32" s="54">
        <f t="shared" si="4"/>
        <v>0.4333966709710424</v>
      </c>
      <c r="AC32" s="7" t="s">
        <v>197</v>
      </c>
      <c r="AD32" s="42"/>
    </row>
    <row r="33" spans="1:30" ht="85" x14ac:dyDescent="0.2">
      <c r="A33" s="7" t="s">
        <v>47</v>
      </c>
      <c r="B33" s="6" t="s">
        <v>21</v>
      </c>
      <c r="C33" s="7" t="s">
        <v>101</v>
      </c>
      <c r="D33" s="13">
        <v>45986</v>
      </c>
      <c r="E33" s="7" t="s">
        <v>117</v>
      </c>
      <c r="F33" s="14" t="s">
        <v>20</v>
      </c>
      <c r="G33" s="21" t="s">
        <v>70</v>
      </c>
      <c r="H33" s="7" t="s">
        <v>46</v>
      </c>
      <c r="I33" s="49">
        <v>345000</v>
      </c>
      <c r="J33" s="49">
        <v>221000</v>
      </c>
      <c r="K33" s="47">
        <v>0</v>
      </c>
      <c r="L33" s="47">
        <v>0</v>
      </c>
      <c r="M33" s="7" t="s">
        <v>26</v>
      </c>
      <c r="N33" s="7">
        <v>1</v>
      </c>
      <c r="O33" s="7" t="s">
        <v>24</v>
      </c>
      <c r="P33" s="22">
        <v>345000</v>
      </c>
      <c r="Q33" s="19">
        <f t="shared" si="9"/>
        <v>221000</v>
      </c>
      <c r="R33" s="7">
        <v>0</v>
      </c>
      <c r="S33" s="7" t="s">
        <v>154</v>
      </c>
      <c r="T33" s="30">
        <v>44927</v>
      </c>
      <c r="U33" s="30">
        <v>44927</v>
      </c>
      <c r="V33" s="7">
        <f t="shared" si="0"/>
        <v>0</v>
      </c>
      <c r="W33" s="13">
        <v>45931</v>
      </c>
      <c r="X33" s="7">
        <f>VLOOKUP(U33,IPC!A32:B306,2,FALSE)</f>
        <v>128.27000000000001</v>
      </c>
      <c r="Y33" s="7">
        <f t="shared" si="1"/>
        <v>0.18312933655570274</v>
      </c>
      <c r="Z33" s="16">
        <f t="shared" si="2"/>
        <v>408179.62111171742</v>
      </c>
      <c r="AA33" s="17">
        <f t="shared" si="3"/>
        <v>408179.62111171742</v>
      </c>
      <c r="AB33" s="54">
        <f t="shared" si="4"/>
        <v>0.68758582166631987</v>
      </c>
      <c r="AC33" s="7" t="s">
        <v>197</v>
      </c>
      <c r="AD33" s="42"/>
    </row>
    <row r="34" spans="1:30" ht="85" x14ac:dyDescent="0.2">
      <c r="A34" s="7" t="s">
        <v>47</v>
      </c>
      <c r="B34" s="6" t="s">
        <v>21</v>
      </c>
      <c r="C34" s="7" t="s">
        <v>102</v>
      </c>
      <c r="D34" s="13">
        <v>45986</v>
      </c>
      <c r="E34" s="7" t="s">
        <v>117</v>
      </c>
      <c r="F34" s="14" t="s">
        <v>20</v>
      </c>
      <c r="G34" s="21" t="s">
        <v>71</v>
      </c>
      <c r="H34" s="7" t="s">
        <v>46</v>
      </c>
      <c r="I34" s="49">
        <v>186000</v>
      </c>
      <c r="J34" s="49">
        <v>112000</v>
      </c>
      <c r="K34" s="47">
        <v>0</v>
      </c>
      <c r="L34" s="47">
        <v>0</v>
      </c>
      <c r="M34" s="7" t="s">
        <v>26</v>
      </c>
      <c r="N34" s="7">
        <v>1</v>
      </c>
      <c r="O34" s="7" t="s">
        <v>24</v>
      </c>
      <c r="P34" s="22">
        <v>186000</v>
      </c>
      <c r="Q34" s="19">
        <f t="shared" si="9"/>
        <v>112000</v>
      </c>
      <c r="R34" s="7">
        <v>0</v>
      </c>
      <c r="S34" s="7" t="s">
        <v>155</v>
      </c>
      <c r="T34" s="30">
        <v>44986</v>
      </c>
      <c r="U34" s="30">
        <v>44986</v>
      </c>
      <c r="V34" s="7">
        <f t="shared" si="0"/>
        <v>0</v>
      </c>
      <c r="W34" s="13">
        <v>45931</v>
      </c>
      <c r="X34" s="7">
        <f>VLOOKUP(U34,IPC!A33:B307,2,FALSE)</f>
        <v>131.77000000000001</v>
      </c>
      <c r="Y34" s="7">
        <f t="shared" si="1"/>
        <v>0.15170372618957262</v>
      </c>
      <c r="Z34" s="16">
        <f t="shared" si="2"/>
        <v>214216.89307126051</v>
      </c>
      <c r="AA34" s="17">
        <f t="shared" si="3"/>
        <v>214216.89307126051</v>
      </c>
      <c r="AB34" s="54">
        <f t="shared" si="4"/>
        <v>0.36085216120305857</v>
      </c>
      <c r="AC34" s="7" t="s">
        <v>197</v>
      </c>
      <c r="AD34" s="42"/>
    </row>
    <row r="35" spans="1:30" ht="85" x14ac:dyDescent="0.2">
      <c r="A35" s="7" t="s">
        <v>47</v>
      </c>
      <c r="B35" s="6" t="s">
        <v>21</v>
      </c>
      <c r="C35" s="7" t="s">
        <v>103</v>
      </c>
      <c r="D35" s="13">
        <v>45986</v>
      </c>
      <c r="E35" s="7" t="s">
        <v>117</v>
      </c>
      <c r="F35" s="14" t="s">
        <v>20</v>
      </c>
      <c r="G35" s="21" t="s">
        <v>72</v>
      </c>
      <c r="H35" s="7" t="s">
        <v>46</v>
      </c>
      <c r="I35" s="49">
        <v>122000</v>
      </c>
      <c r="J35" s="49">
        <v>70000</v>
      </c>
      <c r="K35" s="47">
        <v>0</v>
      </c>
      <c r="L35" s="47">
        <v>0</v>
      </c>
      <c r="M35" s="7" t="s">
        <v>26</v>
      </c>
      <c r="N35" s="7">
        <v>1</v>
      </c>
      <c r="O35" s="7" t="s">
        <v>24</v>
      </c>
      <c r="P35" s="22">
        <v>122000</v>
      </c>
      <c r="Q35" s="19">
        <f t="shared" si="9"/>
        <v>70000</v>
      </c>
      <c r="R35" s="7">
        <v>0</v>
      </c>
      <c r="S35" s="7" t="s">
        <v>156</v>
      </c>
      <c r="T35" s="39">
        <v>45047</v>
      </c>
      <c r="U35" s="39">
        <v>45047</v>
      </c>
      <c r="V35" s="7">
        <f t="shared" si="0"/>
        <v>0</v>
      </c>
      <c r="W35" s="13">
        <v>45931</v>
      </c>
      <c r="X35" s="7">
        <f>VLOOKUP(U35,IPC!A34:B308,2,FALSE)</f>
        <v>133.38</v>
      </c>
      <c r="Y35" s="7">
        <f t="shared" si="1"/>
        <v>0.13780176938071675</v>
      </c>
      <c r="Z35" s="16">
        <f t="shared" si="2"/>
        <v>138811.81586444745</v>
      </c>
      <c r="AA35" s="17">
        <f t="shared" si="3"/>
        <v>138811.81586444745</v>
      </c>
      <c r="AB35" s="54">
        <f t="shared" si="4"/>
        <v>0.23383096933696992</v>
      </c>
      <c r="AC35" s="7" t="s">
        <v>197</v>
      </c>
      <c r="AD35" s="42"/>
    </row>
    <row r="36" spans="1:30" ht="85" x14ac:dyDescent="0.2">
      <c r="A36" s="7" t="s">
        <v>47</v>
      </c>
      <c r="B36" s="6" t="s">
        <v>21</v>
      </c>
      <c r="C36" s="7" t="s">
        <v>104</v>
      </c>
      <c r="D36" s="13">
        <v>45986</v>
      </c>
      <c r="E36" s="7" t="s">
        <v>117</v>
      </c>
      <c r="F36" s="14" t="s">
        <v>20</v>
      </c>
      <c r="G36" s="21" t="s">
        <v>73</v>
      </c>
      <c r="H36" s="7" t="s">
        <v>46</v>
      </c>
      <c r="I36" s="49">
        <v>73000</v>
      </c>
      <c r="J36" s="49">
        <v>39000</v>
      </c>
      <c r="K36" s="47">
        <v>0</v>
      </c>
      <c r="L36" s="47">
        <v>0</v>
      </c>
      <c r="M36" s="7" t="s">
        <v>26</v>
      </c>
      <c r="N36" s="7">
        <v>1</v>
      </c>
      <c r="O36" s="7" t="s">
        <v>24</v>
      </c>
      <c r="P36" s="22">
        <v>73000</v>
      </c>
      <c r="Q36" s="19">
        <f t="shared" si="9"/>
        <v>39000</v>
      </c>
      <c r="R36" s="7">
        <v>0</v>
      </c>
      <c r="S36" s="7" t="s">
        <v>157</v>
      </c>
      <c r="T36" s="39">
        <v>45108</v>
      </c>
      <c r="U36" s="39">
        <v>45108</v>
      </c>
      <c r="V36" s="7">
        <f t="shared" si="0"/>
        <v>0</v>
      </c>
      <c r="W36" s="13">
        <v>45931</v>
      </c>
      <c r="X36" s="7">
        <f>VLOOKUP(U36,IPC!A35:B309,2,FALSE)</f>
        <v>134.44999999999999</v>
      </c>
      <c r="Y36" s="7">
        <f t="shared" si="1"/>
        <v>0.12874674600223135</v>
      </c>
      <c r="Z36" s="16">
        <f t="shared" si="2"/>
        <v>82398.512458162892</v>
      </c>
      <c r="AA36" s="17">
        <f t="shared" si="3"/>
        <v>82398.512458162892</v>
      </c>
      <c r="AB36" s="54">
        <f t="shared" si="4"/>
        <v>0.1388017577612525</v>
      </c>
      <c r="AC36" s="7" t="s">
        <v>197</v>
      </c>
      <c r="AD36" s="42"/>
    </row>
    <row r="37" spans="1:30" ht="85" x14ac:dyDescent="0.2">
      <c r="A37" s="7" t="s">
        <v>47</v>
      </c>
      <c r="B37" s="6" t="s">
        <v>21</v>
      </c>
      <c r="C37" s="7" t="s">
        <v>105</v>
      </c>
      <c r="D37" s="13">
        <v>45986</v>
      </c>
      <c r="E37" s="7" t="s">
        <v>117</v>
      </c>
      <c r="F37" s="14" t="s">
        <v>20</v>
      </c>
      <c r="G37" s="21" t="s">
        <v>74</v>
      </c>
      <c r="H37" s="7" t="s">
        <v>46</v>
      </c>
      <c r="I37" s="49">
        <v>26000</v>
      </c>
      <c r="J37" s="49">
        <v>13000</v>
      </c>
      <c r="K37" s="47">
        <v>0</v>
      </c>
      <c r="L37" s="47">
        <v>0</v>
      </c>
      <c r="M37" s="7" t="s">
        <v>26</v>
      </c>
      <c r="N37" s="7">
        <v>1</v>
      </c>
      <c r="O37" s="7" t="s">
        <v>24</v>
      </c>
      <c r="P37" s="22">
        <v>26000</v>
      </c>
      <c r="Q37" s="19">
        <f t="shared" si="9"/>
        <v>13000</v>
      </c>
      <c r="R37" s="7">
        <v>0</v>
      </c>
      <c r="S37" s="7" t="s">
        <v>158</v>
      </c>
      <c r="T37" s="39">
        <v>45170</v>
      </c>
      <c r="U37" s="39">
        <v>45170</v>
      </c>
      <c r="V37" s="7">
        <f t="shared" si="0"/>
        <v>0</v>
      </c>
      <c r="W37" s="13">
        <v>45931</v>
      </c>
      <c r="X37" s="7">
        <f>VLOOKUP(U37,IPC!A36:B310,2,FALSE)</f>
        <v>136.11000000000001</v>
      </c>
      <c r="Y37" s="7">
        <f t="shared" si="1"/>
        <v>0.11498053045330958</v>
      </c>
      <c r="Z37" s="16">
        <f t="shared" si="2"/>
        <v>28989.493791786048</v>
      </c>
      <c r="AA37" s="17">
        <f t="shared" si="3"/>
        <v>28989.493791786048</v>
      </c>
      <c r="AB37" s="54">
        <f t="shared" si="4"/>
        <v>4.8833317190669731E-2</v>
      </c>
      <c r="AC37" s="7" t="s">
        <v>197</v>
      </c>
      <c r="AD37" s="42"/>
    </row>
    <row r="38" spans="1:30" ht="85" x14ac:dyDescent="0.2">
      <c r="A38" s="7" t="s">
        <v>47</v>
      </c>
      <c r="B38" s="6" t="s">
        <v>21</v>
      </c>
      <c r="C38" s="7" t="s">
        <v>106</v>
      </c>
      <c r="D38" s="13">
        <v>45986</v>
      </c>
      <c r="E38" s="7" t="s">
        <v>117</v>
      </c>
      <c r="F38" s="14" t="s">
        <v>20</v>
      </c>
      <c r="G38" s="21" t="s">
        <v>75</v>
      </c>
      <c r="H38" s="7" t="s">
        <v>46</v>
      </c>
      <c r="I38" s="49">
        <v>93000</v>
      </c>
      <c r="J38" s="49">
        <v>43000</v>
      </c>
      <c r="K38" s="47">
        <v>0</v>
      </c>
      <c r="L38" s="47">
        <v>0</v>
      </c>
      <c r="M38" s="7" t="s">
        <v>26</v>
      </c>
      <c r="N38" s="7">
        <v>1</v>
      </c>
      <c r="O38" s="7" t="s">
        <v>24</v>
      </c>
      <c r="P38" s="22">
        <v>93000</v>
      </c>
      <c r="Q38" s="19">
        <f t="shared" si="9"/>
        <v>43000</v>
      </c>
      <c r="R38" s="7">
        <v>0</v>
      </c>
      <c r="S38" s="7" t="s">
        <v>159</v>
      </c>
      <c r="T38" s="39">
        <v>45231</v>
      </c>
      <c r="U38" s="39">
        <v>45231</v>
      </c>
      <c r="V38" s="7">
        <f t="shared" si="0"/>
        <v>0</v>
      </c>
      <c r="W38" s="13">
        <v>45931</v>
      </c>
      <c r="X38" s="7">
        <f>VLOOKUP(U38,IPC!A37:B311,2,FALSE)</f>
        <v>137.09</v>
      </c>
      <c r="Y38" s="7">
        <f t="shared" si="1"/>
        <v>0.10700999343496953</v>
      </c>
      <c r="Z38" s="16">
        <f t="shared" si="2"/>
        <v>102951.92938945217</v>
      </c>
      <c r="AA38" s="17">
        <f t="shared" si="3"/>
        <v>102951.92938945217</v>
      </c>
      <c r="AB38" s="54">
        <f t="shared" si="4"/>
        <v>0.17342435364259623</v>
      </c>
      <c r="AC38" s="7" t="s">
        <v>197</v>
      </c>
      <c r="AD38" s="42"/>
    </row>
    <row r="39" spans="1:30" ht="85" x14ac:dyDescent="0.2">
      <c r="A39" s="7" t="s">
        <v>47</v>
      </c>
      <c r="B39" s="6" t="s">
        <v>21</v>
      </c>
      <c r="C39" s="7" t="s">
        <v>107</v>
      </c>
      <c r="D39" s="13">
        <v>45986</v>
      </c>
      <c r="E39" s="7" t="s">
        <v>117</v>
      </c>
      <c r="F39" s="14" t="s">
        <v>20</v>
      </c>
      <c r="G39" s="21" t="s">
        <v>76</v>
      </c>
      <c r="H39" s="7" t="s">
        <v>46</v>
      </c>
      <c r="I39" s="49">
        <v>1547000</v>
      </c>
      <c r="J39" s="49">
        <v>648000</v>
      </c>
      <c r="K39" s="47">
        <v>0</v>
      </c>
      <c r="L39" s="47">
        <v>0</v>
      </c>
      <c r="M39" s="7" t="s">
        <v>26</v>
      </c>
      <c r="N39" s="7">
        <v>1</v>
      </c>
      <c r="O39" s="7" t="s">
        <v>24</v>
      </c>
      <c r="P39" s="22">
        <v>1547000</v>
      </c>
      <c r="Q39" s="19">
        <f t="shared" si="9"/>
        <v>648000</v>
      </c>
      <c r="R39" s="7">
        <v>0</v>
      </c>
      <c r="S39" s="7" t="s">
        <v>160</v>
      </c>
      <c r="T39" s="39">
        <v>45292</v>
      </c>
      <c r="U39" s="39">
        <v>45292</v>
      </c>
      <c r="V39" s="7">
        <f t="shared" si="0"/>
        <v>0</v>
      </c>
      <c r="W39" s="13">
        <v>45931</v>
      </c>
      <c r="X39" s="7">
        <f>VLOOKUP(U39,IPC!A38:B312,2,FALSE)</f>
        <v>138.97999999999999</v>
      </c>
      <c r="Y39" s="7">
        <f t="shared" si="1"/>
        <v>9.1955677075838294E-2</v>
      </c>
      <c r="Z39" s="16">
        <f t="shared" si="2"/>
        <v>1689255.4324363219</v>
      </c>
      <c r="AA39" s="17">
        <f t="shared" si="3"/>
        <v>1689255.4324363219</v>
      </c>
      <c r="AB39" s="54">
        <f t="shared" si="4"/>
        <v>2.8455807797374626</v>
      </c>
      <c r="AC39" s="7" t="s">
        <v>197</v>
      </c>
      <c r="AD39" s="42"/>
    </row>
    <row r="40" spans="1:30" ht="85" x14ac:dyDescent="0.2">
      <c r="A40" s="7" t="s">
        <v>47</v>
      </c>
      <c r="B40" s="6" t="s">
        <v>21</v>
      </c>
      <c r="C40" s="7" t="s">
        <v>108</v>
      </c>
      <c r="D40" s="13">
        <v>45986</v>
      </c>
      <c r="E40" s="7" t="s">
        <v>117</v>
      </c>
      <c r="F40" s="14" t="s">
        <v>20</v>
      </c>
      <c r="G40" s="21" t="s">
        <v>77</v>
      </c>
      <c r="H40" s="7" t="s">
        <v>46</v>
      </c>
      <c r="I40" s="49">
        <v>12000</v>
      </c>
      <c r="J40" s="49">
        <v>5000</v>
      </c>
      <c r="K40" s="47">
        <v>0</v>
      </c>
      <c r="L40" s="47">
        <v>0</v>
      </c>
      <c r="M40" s="7" t="s">
        <v>26</v>
      </c>
      <c r="N40" s="7">
        <v>1</v>
      </c>
      <c r="O40" s="7" t="s">
        <v>24</v>
      </c>
      <c r="P40" s="22">
        <v>12000</v>
      </c>
      <c r="Q40" s="19">
        <f t="shared" si="9"/>
        <v>5000</v>
      </c>
      <c r="R40" s="7">
        <v>0</v>
      </c>
      <c r="S40" s="7" t="s">
        <v>161</v>
      </c>
      <c r="T40" s="39">
        <v>45352</v>
      </c>
      <c r="U40" s="39">
        <v>45352</v>
      </c>
      <c r="V40" s="7">
        <f t="shared" si="0"/>
        <v>0</v>
      </c>
      <c r="W40" s="13">
        <v>45931</v>
      </c>
      <c r="X40" s="7">
        <f>VLOOKUP(U40,IPC!A39:B313,2,FALSE)</f>
        <v>141.47999999999999</v>
      </c>
      <c r="Y40" s="7">
        <f t="shared" si="1"/>
        <v>7.2660446706248161E-2</v>
      </c>
      <c r="Z40" s="16">
        <f t="shared" si="2"/>
        <v>12871.925360474977</v>
      </c>
      <c r="AA40" s="17">
        <f t="shared" si="3"/>
        <v>12871.925360474977</v>
      </c>
      <c r="AB40" s="54">
        <f t="shared" si="4"/>
        <v>2.1682986895093816E-2</v>
      </c>
      <c r="AC40" s="7" t="s">
        <v>197</v>
      </c>
      <c r="AD40" s="42"/>
    </row>
    <row r="41" spans="1:30" ht="85" x14ac:dyDescent="0.2">
      <c r="A41" s="7" t="s">
        <v>47</v>
      </c>
      <c r="B41" s="6" t="s">
        <v>21</v>
      </c>
      <c r="C41" s="7" t="s">
        <v>109</v>
      </c>
      <c r="D41" s="13">
        <v>45986</v>
      </c>
      <c r="E41" s="7" t="s">
        <v>117</v>
      </c>
      <c r="F41" s="14" t="s">
        <v>20</v>
      </c>
      <c r="G41" s="21" t="s">
        <v>78</v>
      </c>
      <c r="H41" s="7" t="s">
        <v>46</v>
      </c>
      <c r="I41" s="49">
        <v>12000</v>
      </c>
      <c r="J41" s="49">
        <v>4000</v>
      </c>
      <c r="K41" s="47">
        <v>0</v>
      </c>
      <c r="L41" s="47">
        <v>0</v>
      </c>
      <c r="M41" s="7" t="s">
        <v>26</v>
      </c>
      <c r="N41" s="7">
        <v>1</v>
      </c>
      <c r="O41" s="7" t="s">
        <v>24</v>
      </c>
      <c r="P41" s="22">
        <v>12000</v>
      </c>
      <c r="Q41" s="19">
        <f t="shared" si="9"/>
        <v>4000</v>
      </c>
      <c r="R41" s="7">
        <v>0</v>
      </c>
      <c r="S41" s="7" t="s">
        <v>162</v>
      </c>
      <c r="T41" s="13">
        <v>45413</v>
      </c>
      <c r="U41" s="13">
        <v>45413</v>
      </c>
      <c r="V41" s="7">
        <f t="shared" si="0"/>
        <v>0</v>
      </c>
      <c r="W41" s="13">
        <v>45931</v>
      </c>
      <c r="X41" s="7">
        <f>VLOOKUP(U41,IPC!A40:B314,2,FALSE)</f>
        <v>142.91999999999999</v>
      </c>
      <c r="Y41" s="7">
        <f t="shared" si="1"/>
        <v>6.1852784774699243E-2</v>
      </c>
      <c r="Z41" s="16">
        <f t="shared" si="2"/>
        <v>12742.233417296391</v>
      </c>
      <c r="AA41" s="17">
        <f t="shared" si="3"/>
        <v>12742.233417296391</v>
      </c>
      <c r="AB41" s="54">
        <f t="shared" si="4"/>
        <v>2.1464518513279272E-2</v>
      </c>
      <c r="AC41" s="7" t="s">
        <v>197</v>
      </c>
      <c r="AD41" s="42"/>
    </row>
    <row r="42" spans="1:30" ht="85" x14ac:dyDescent="0.2">
      <c r="A42" s="7" t="s">
        <v>47</v>
      </c>
      <c r="B42" s="6" t="s">
        <v>21</v>
      </c>
      <c r="C42" s="7" t="s">
        <v>110</v>
      </c>
      <c r="D42" s="13">
        <v>45986</v>
      </c>
      <c r="E42" s="7" t="s">
        <v>117</v>
      </c>
      <c r="F42" s="14" t="s">
        <v>20</v>
      </c>
      <c r="G42" s="21" t="s">
        <v>79</v>
      </c>
      <c r="H42" s="7" t="s">
        <v>46</v>
      </c>
      <c r="I42" s="49">
        <v>12000</v>
      </c>
      <c r="J42" s="49">
        <v>4000</v>
      </c>
      <c r="K42" s="47">
        <v>0</v>
      </c>
      <c r="L42" s="47">
        <v>0</v>
      </c>
      <c r="M42" s="7" t="s">
        <v>26</v>
      </c>
      <c r="N42" s="7">
        <v>1</v>
      </c>
      <c r="O42" s="7" t="s">
        <v>24</v>
      </c>
      <c r="P42" s="22">
        <v>12000</v>
      </c>
      <c r="Q42" s="19">
        <f t="shared" si="9"/>
        <v>4000</v>
      </c>
      <c r="R42" s="7">
        <v>0</v>
      </c>
      <c r="S42" s="7" t="s">
        <v>163</v>
      </c>
      <c r="T42" s="13">
        <v>45474</v>
      </c>
      <c r="U42" s="13">
        <v>45474</v>
      </c>
      <c r="V42" s="7">
        <f t="shared" si="0"/>
        <v>0</v>
      </c>
      <c r="W42" s="13">
        <v>45931</v>
      </c>
      <c r="X42" s="7">
        <f>VLOOKUP(U42,IPC!A41:B315,2,FALSE)</f>
        <v>143.66999999999999</v>
      </c>
      <c r="Y42" s="7">
        <f t="shared" si="1"/>
        <v>5.6309598385188231E-2</v>
      </c>
      <c r="Z42" s="16">
        <f t="shared" si="2"/>
        <v>12675.715180622259</v>
      </c>
      <c r="AA42" s="17">
        <f t="shared" si="3"/>
        <v>12675.715180622259</v>
      </c>
      <c r="AB42" s="54">
        <f t="shared" si="4"/>
        <v>2.1352467362134569E-2</v>
      </c>
      <c r="AC42" s="7" t="s">
        <v>197</v>
      </c>
      <c r="AD42" s="42"/>
    </row>
    <row r="43" spans="1:30" ht="85" x14ac:dyDescent="0.2">
      <c r="A43" s="7" t="s">
        <v>47</v>
      </c>
      <c r="B43" s="6" t="s">
        <v>21</v>
      </c>
      <c r="C43" s="7" t="s">
        <v>111</v>
      </c>
      <c r="D43" s="13">
        <v>45986</v>
      </c>
      <c r="E43" s="7" t="s">
        <v>117</v>
      </c>
      <c r="F43" s="14" t="s">
        <v>20</v>
      </c>
      <c r="G43" s="21" t="s">
        <v>80</v>
      </c>
      <c r="H43" s="7" t="s">
        <v>46</v>
      </c>
      <c r="I43" s="49">
        <v>6000</v>
      </c>
      <c r="J43" s="49">
        <v>2000</v>
      </c>
      <c r="K43" s="47">
        <v>0</v>
      </c>
      <c r="L43" s="47">
        <v>0</v>
      </c>
      <c r="M43" s="7" t="s">
        <v>26</v>
      </c>
      <c r="N43" s="7">
        <v>1</v>
      </c>
      <c r="O43" s="7" t="s">
        <v>24</v>
      </c>
      <c r="P43" s="22">
        <v>6000</v>
      </c>
      <c r="Q43" s="19">
        <f t="shared" si="9"/>
        <v>2000</v>
      </c>
      <c r="R43" s="7">
        <v>0</v>
      </c>
      <c r="S43" s="7" t="s">
        <v>164</v>
      </c>
      <c r="T43" s="13">
        <v>45536</v>
      </c>
      <c r="U43" s="13">
        <v>45536</v>
      </c>
      <c r="V43" s="7">
        <f t="shared" si="0"/>
        <v>0</v>
      </c>
      <c r="W43" s="13">
        <v>45931</v>
      </c>
      <c r="X43" s="7">
        <f>VLOOKUP(U43,IPC!A42:B316,2,FALSE)</f>
        <v>144.02000000000001</v>
      </c>
      <c r="Y43" s="7">
        <f t="shared" si="1"/>
        <v>5.3742535758922294E-2</v>
      </c>
      <c r="Z43" s="16">
        <f t="shared" si="2"/>
        <v>6322.4552145535336</v>
      </c>
      <c r="AA43" s="17">
        <f t="shared" si="3"/>
        <v>6322.4552145535336</v>
      </c>
      <c r="AB43" s="54">
        <f t="shared" si="4"/>
        <v>1.0650288105533513E-2</v>
      </c>
      <c r="AC43" s="7" t="s">
        <v>197</v>
      </c>
      <c r="AD43" s="42"/>
    </row>
    <row r="44" spans="1:30" ht="85" x14ac:dyDescent="0.2">
      <c r="A44" s="31" t="s">
        <v>114</v>
      </c>
      <c r="B44" s="32"/>
      <c r="C44" s="31" t="s">
        <v>115</v>
      </c>
      <c r="D44" s="38">
        <v>45966</v>
      </c>
      <c r="E44" s="31" t="s">
        <v>116</v>
      </c>
      <c r="F44" s="33" t="s">
        <v>20</v>
      </c>
      <c r="G44" s="31" t="s">
        <v>128</v>
      </c>
      <c r="H44" s="31">
        <v>187455</v>
      </c>
      <c r="I44" s="50">
        <v>1423500</v>
      </c>
      <c r="J44" s="50">
        <v>26000</v>
      </c>
      <c r="K44" s="47">
        <v>0</v>
      </c>
      <c r="L44" s="47">
        <v>0</v>
      </c>
      <c r="M44" s="31" t="s">
        <v>26</v>
      </c>
      <c r="N44" s="31">
        <v>1</v>
      </c>
      <c r="O44" s="31" t="s">
        <v>24</v>
      </c>
      <c r="P44" s="34">
        <v>1423500</v>
      </c>
      <c r="Q44" s="19">
        <f t="shared" si="9"/>
        <v>26000</v>
      </c>
      <c r="R44" s="7">
        <v>0</v>
      </c>
      <c r="S44" s="7" t="s">
        <v>165</v>
      </c>
      <c r="T44" s="13">
        <v>45658</v>
      </c>
      <c r="U44" s="35">
        <v>45931</v>
      </c>
      <c r="V44" s="7">
        <f t="shared" si="0"/>
        <v>273</v>
      </c>
      <c r="W44" s="13">
        <v>45931</v>
      </c>
      <c r="X44" s="7">
        <f>VLOOKUP(U44,IPC!A43:B317,2,FALSE)</f>
        <v>151.76</v>
      </c>
      <c r="Y44" s="7">
        <f t="shared" si="1"/>
        <v>0</v>
      </c>
      <c r="Z44" s="16">
        <f t="shared" si="2"/>
        <v>1423500</v>
      </c>
      <c r="AA44" s="17">
        <f t="shared" si="3"/>
        <v>1423500</v>
      </c>
      <c r="AB44" s="54">
        <f t="shared" si="4"/>
        <v>2.3979110335695029</v>
      </c>
      <c r="AC44" s="7" t="s">
        <v>197</v>
      </c>
      <c r="AD44" s="42"/>
    </row>
    <row r="45" spans="1:30" s="36" customFormat="1" x14ac:dyDescent="0.2">
      <c r="I45" s="51">
        <f>SUM(I2:I44)</f>
        <v>46801588</v>
      </c>
      <c r="J45" s="51">
        <f>SUM(J2:J44)</f>
        <v>20648400</v>
      </c>
      <c r="K45" s="51">
        <f>SUM(K2:K44)</f>
        <v>2325000</v>
      </c>
      <c r="L45" s="51">
        <f>SUM(L2:L44)</f>
        <v>0</v>
      </c>
      <c r="P45" s="41">
        <f>SUM(P2:P44)</f>
        <v>49126588</v>
      </c>
      <c r="Q45" s="41">
        <f>SUM(Q2:Q44)</f>
        <v>20648400</v>
      </c>
      <c r="R45" s="41">
        <f>SUM(R2:R44)</f>
        <v>0</v>
      </c>
      <c r="Z45" s="37">
        <f>SUM(Z2:Z44)</f>
        <v>59364170.733265042</v>
      </c>
      <c r="AA45" s="37">
        <f>SUM(AA2:AA44)</f>
        <v>59364170.733265042</v>
      </c>
      <c r="AB45" s="55">
        <f>SUM(AB2:AB44)</f>
        <v>99.999999999999986</v>
      </c>
    </row>
    <row r="46" spans="1:30" x14ac:dyDescent="0.2">
      <c r="I46" s="102">
        <f>+I45+J45+K45++L45</f>
        <v>69774988</v>
      </c>
      <c r="J46" s="102"/>
      <c r="K46" s="102"/>
      <c r="L46" s="102"/>
      <c r="M46" s="64"/>
      <c r="N46" s="64"/>
      <c r="O46" s="64"/>
      <c r="P46" s="103">
        <f>+P45+Q45+R45</f>
        <v>69774988</v>
      </c>
    </row>
  </sheetData>
  <phoneticPr fontId="9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774A8-98C0-E64F-9476-2473C01A1125}">
  <dimension ref="A1:AC95"/>
  <sheetViews>
    <sheetView topLeftCell="A25" workbookViewId="0">
      <selection activeCell="R89" sqref="R89"/>
    </sheetView>
  </sheetViews>
  <sheetFormatPr baseColWidth="10" defaultRowHeight="16" outlineLevelRow="2" x14ac:dyDescent="0.2"/>
  <cols>
    <col min="1" max="1" width="30.5" customWidth="1"/>
    <col min="5" max="5" width="58.1640625" hidden="1" customWidth="1"/>
    <col min="6" max="6" width="0" hidden="1" customWidth="1"/>
    <col min="7" max="7" width="37" customWidth="1"/>
    <col min="8" max="8" width="19.33203125" bestFit="1" customWidth="1"/>
    <col min="9" max="9" width="12.5" bestFit="1" customWidth="1"/>
    <col min="10" max="10" width="15.6640625" bestFit="1" customWidth="1"/>
    <col min="12" max="12" width="15.6640625" bestFit="1" customWidth="1"/>
    <col min="13" max="13" width="0" hidden="1" customWidth="1"/>
    <col min="14" max="14" width="12.6640625" bestFit="1" customWidth="1"/>
    <col min="15" max="17" width="11.6640625" bestFit="1" customWidth="1"/>
    <col min="19" max="19" width="37.6640625" customWidth="1"/>
    <col min="20" max="28" width="0" hidden="1" customWidth="1"/>
    <col min="29" max="29" width="22" hidden="1" customWidth="1"/>
  </cols>
  <sheetData>
    <row r="1" spans="1:29" ht="17" thickBot="1" x14ac:dyDescent="0.25"/>
    <row r="2" spans="1:29" ht="17" thickBot="1" x14ac:dyDescent="0.25">
      <c r="A2" s="144" t="s">
        <v>172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  <c r="R2" s="145"/>
      <c r="S2" s="146"/>
    </row>
    <row r="3" spans="1:29" ht="17" thickBot="1" x14ac:dyDescent="0.25"/>
    <row r="4" spans="1:29" ht="17" thickBot="1" x14ac:dyDescent="0.25">
      <c r="A4" s="144" t="s">
        <v>171</v>
      </c>
      <c r="B4" s="145"/>
      <c r="C4" s="145"/>
      <c r="D4" s="145"/>
      <c r="E4" s="145"/>
      <c r="F4" s="145"/>
      <c r="G4" s="145"/>
      <c r="H4" s="145"/>
      <c r="I4" s="145"/>
      <c r="J4" s="145"/>
      <c r="K4" s="145"/>
      <c r="L4" s="145"/>
      <c r="M4" s="145"/>
      <c r="N4" s="145"/>
      <c r="O4" s="145"/>
      <c r="P4" s="145"/>
      <c r="Q4" s="145"/>
      <c r="R4" s="145"/>
      <c r="S4" s="146"/>
    </row>
    <row r="5" spans="1:29" ht="17" thickBot="1" x14ac:dyDescent="0.25"/>
    <row r="6" spans="1:29" ht="17" thickBot="1" x14ac:dyDescent="0.25">
      <c r="A6" s="144" t="s">
        <v>167</v>
      </c>
      <c r="B6" s="145"/>
      <c r="C6" s="145"/>
      <c r="D6" s="145"/>
      <c r="E6" s="145"/>
      <c r="F6" s="145"/>
      <c r="G6" s="145"/>
      <c r="H6" s="145"/>
      <c r="I6" s="145"/>
      <c r="J6" s="145"/>
      <c r="K6" s="145"/>
      <c r="L6" s="145"/>
      <c r="M6" s="145"/>
      <c r="N6" s="145"/>
      <c r="O6" s="145"/>
      <c r="P6" s="145"/>
      <c r="Q6" s="145"/>
      <c r="R6" s="145"/>
      <c r="S6" s="146"/>
    </row>
    <row r="7" spans="1:29" ht="84" x14ac:dyDescent="0.2">
      <c r="A7" s="1" t="s">
        <v>0</v>
      </c>
      <c r="B7" s="1" t="s">
        <v>1</v>
      </c>
      <c r="C7" s="1" t="s">
        <v>29</v>
      </c>
      <c r="D7" s="1" t="s">
        <v>30</v>
      </c>
      <c r="E7" s="1" t="s">
        <v>2</v>
      </c>
      <c r="F7" s="2" t="s">
        <v>3</v>
      </c>
      <c r="G7" s="1" t="s">
        <v>112</v>
      </c>
      <c r="H7" s="1" t="s">
        <v>4</v>
      </c>
      <c r="I7" s="43" t="s">
        <v>8</v>
      </c>
      <c r="J7" s="43" t="s">
        <v>9</v>
      </c>
      <c r="K7" s="44" t="s">
        <v>34</v>
      </c>
      <c r="L7" s="45" t="s">
        <v>35</v>
      </c>
      <c r="M7" s="12" t="s">
        <v>5</v>
      </c>
      <c r="N7" s="3" t="s">
        <v>6</v>
      </c>
      <c r="O7" s="3" t="s">
        <v>7</v>
      </c>
      <c r="P7" s="3" t="s">
        <v>36</v>
      </c>
      <c r="Q7" s="3" t="s">
        <v>37</v>
      </c>
      <c r="R7" s="3" t="s">
        <v>38</v>
      </c>
      <c r="S7" s="3" t="s">
        <v>132</v>
      </c>
      <c r="T7" s="4" t="s">
        <v>10</v>
      </c>
      <c r="U7" s="4" t="s">
        <v>11</v>
      </c>
      <c r="V7" s="1" t="s">
        <v>12</v>
      </c>
      <c r="W7" s="3" t="s">
        <v>13</v>
      </c>
      <c r="X7" s="5" t="s">
        <v>14</v>
      </c>
      <c r="Y7" s="5" t="s">
        <v>15</v>
      </c>
      <c r="Z7" s="5" t="s">
        <v>16</v>
      </c>
      <c r="AA7" s="5" t="s">
        <v>17</v>
      </c>
      <c r="AB7" s="53" t="s">
        <v>18</v>
      </c>
      <c r="AC7" s="5" t="s">
        <v>19</v>
      </c>
    </row>
    <row r="8" spans="1:29" ht="85" outlineLevel="2" x14ac:dyDescent="0.2">
      <c r="A8" s="7" t="s">
        <v>44</v>
      </c>
      <c r="B8" s="20">
        <v>800144331</v>
      </c>
      <c r="C8" s="7" t="s">
        <v>45</v>
      </c>
      <c r="D8" s="13">
        <v>45987</v>
      </c>
      <c r="E8" s="7" t="s">
        <v>119</v>
      </c>
      <c r="F8" s="14" t="s">
        <v>20</v>
      </c>
      <c r="G8" s="7" t="s">
        <v>130</v>
      </c>
      <c r="H8" s="7" t="s">
        <v>46</v>
      </c>
      <c r="I8" s="46">
        <v>240000</v>
      </c>
      <c r="J8" s="46">
        <v>80600</v>
      </c>
      <c r="K8" s="47">
        <v>0</v>
      </c>
      <c r="L8" s="47">
        <v>0</v>
      </c>
      <c r="M8" s="7" t="s">
        <v>26</v>
      </c>
      <c r="N8" s="7">
        <v>1</v>
      </c>
      <c r="O8" s="7" t="s">
        <v>131</v>
      </c>
      <c r="P8" s="15">
        <v>240000</v>
      </c>
      <c r="Q8" s="40">
        <v>80600</v>
      </c>
      <c r="R8" s="7">
        <v>0</v>
      </c>
      <c r="S8" s="7" t="s">
        <v>134</v>
      </c>
      <c r="T8" s="13">
        <v>43952</v>
      </c>
      <c r="U8" s="13">
        <v>43952</v>
      </c>
      <c r="V8" s="7">
        <v>0</v>
      </c>
      <c r="W8" s="13">
        <v>45931</v>
      </c>
      <c r="X8" s="7">
        <v>105.36</v>
      </c>
      <c r="Y8" s="7">
        <v>0.44039483675018976</v>
      </c>
      <c r="Z8" s="16">
        <v>345694.76082004554</v>
      </c>
      <c r="AA8" s="17">
        <v>345694.76082004554</v>
      </c>
      <c r="AB8" s="54">
        <v>0.58232896467689321</v>
      </c>
      <c r="AC8" s="7" t="s">
        <v>197</v>
      </c>
    </row>
    <row r="9" spans="1:29" ht="85" outlineLevel="2" x14ac:dyDescent="0.2">
      <c r="A9" s="7" t="s">
        <v>44</v>
      </c>
      <c r="B9" s="20">
        <v>800144331</v>
      </c>
      <c r="C9" s="7" t="s">
        <v>45</v>
      </c>
      <c r="D9" s="13">
        <v>45987</v>
      </c>
      <c r="E9" s="7" t="s">
        <v>119</v>
      </c>
      <c r="F9" s="14" t="s">
        <v>20</v>
      </c>
      <c r="G9" s="7" t="s">
        <v>127</v>
      </c>
      <c r="H9" s="7" t="s">
        <v>46</v>
      </c>
      <c r="I9" s="48">
        <v>140448</v>
      </c>
      <c r="J9" s="46">
        <v>223800</v>
      </c>
      <c r="K9" s="47">
        <v>0</v>
      </c>
      <c r="L9" s="47">
        <v>0</v>
      </c>
      <c r="M9" s="7" t="s">
        <v>26</v>
      </c>
      <c r="N9" s="7">
        <v>1</v>
      </c>
      <c r="O9" s="7" t="s">
        <v>131</v>
      </c>
      <c r="P9" s="48">
        <v>140448</v>
      </c>
      <c r="Q9" s="40">
        <v>223800</v>
      </c>
      <c r="R9" s="7">
        <v>0</v>
      </c>
      <c r="S9" s="7" t="s">
        <v>134</v>
      </c>
      <c r="T9" s="13">
        <v>43891</v>
      </c>
      <c r="U9" s="13">
        <v>43952</v>
      </c>
      <c r="V9" s="7">
        <v>61</v>
      </c>
      <c r="W9" s="13">
        <v>45931</v>
      </c>
      <c r="X9" s="7">
        <v>105.36</v>
      </c>
      <c r="Y9" s="7">
        <v>0.44039483675018976</v>
      </c>
      <c r="Z9" s="16">
        <v>202300.57403189066</v>
      </c>
      <c r="AA9" s="17">
        <v>202300.57403189066</v>
      </c>
      <c r="AB9" s="54">
        <v>0.34077891012891792</v>
      </c>
      <c r="AC9" s="7" t="s">
        <v>197</v>
      </c>
    </row>
    <row r="10" spans="1:29" ht="86" outlineLevel="1" thickBot="1" x14ac:dyDescent="0.25">
      <c r="A10" s="64" t="s">
        <v>173</v>
      </c>
      <c r="B10" s="57"/>
      <c r="C10" s="18"/>
      <c r="D10" s="58"/>
      <c r="E10" s="18"/>
      <c r="F10" s="59"/>
      <c r="G10" s="18"/>
      <c r="H10" s="18"/>
      <c r="I10" s="60">
        <f>SUBTOTAL(9,I8:I9)</f>
        <v>380448</v>
      </c>
      <c r="J10" s="60">
        <f>SUBTOTAL(9,J8:J9)</f>
        <v>304400</v>
      </c>
      <c r="K10" s="61">
        <f>SUBTOTAL(9,K8:K9)</f>
        <v>0</v>
      </c>
      <c r="L10" s="61">
        <f>SUBTOTAL(9,L8:L9)</f>
        <v>0</v>
      </c>
      <c r="M10" s="18"/>
      <c r="N10" s="18"/>
      <c r="O10" s="18"/>
      <c r="P10" s="60">
        <f>SUBTOTAL(9,P8:P9)</f>
        <v>380448</v>
      </c>
      <c r="Q10" s="42">
        <f>SUBTOTAL(9,Q8:Q9)</f>
        <v>304400</v>
      </c>
      <c r="R10" s="18">
        <f>SUBTOTAL(9,R8:R9)</f>
        <v>0</v>
      </c>
      <c r="S10" s="18"/>
      <c r="T10" s="58"/>
      <c r="U10" s="58"/>
      <c r="V10" s="18"/>
      <c r="W10" s="58"/>
      <c r="X10" s="18"/>
      <c r="Y10" s="18"/>
      <c r="Z10" s="62"/>
      <c r="AA10" s="63"/>
      <c r="AB10" s="56"/>
      <c r="AC10" s="18"/>
    </row>
    <row r="11" spans="1:29" ht="18" thickBot="1" x14ac:dyDescent="0.25">
      <c r="A11" s="78" t="s">
        <v>174</v>
      </c>
      <c r="B11" s="104"/>
      <c r="C11" s="80"/>
      <c r="D11" s="81"/>
      <c r="E11" s="80"/>
      <c r="F11" s="82"/>
      <c r="G11" s="80"/>
      <c r="H11" s="80"/>
      <c r="I11" s="105">
        <f>SUBTOTAL(9,I8:I9)</f>
        <v>380448</v>
      </c>
      <c r="J11" s="105">
        <f>SUBTOTAL(9,J8:J9)</f>
        <v>304400</v>
      </c>
      <c r="K11" s="83">
        <f>SUBTOTAL(9,K8:K9)</f>
        <v>0</v>
      </c>
      <c r="L11" s="83">
        <f>SUBTOTAL(9,L8:L9)</f>
        <v>0</v>
      </c>
      <c r="M11" s="80"/>
      <c r="N11" s="80"/>
      <c r="O11" s="80"/>
      <c r="P11" s="105">
        <f>SUBTOTAL(9,P8:P9)</f>
        <v>380448</v>
      </c>
      <c r="Q11" s="106">
        <f>SUBTOTAL(9,Q8:Q9)</f>
        <v>304400</v>
      </c>
      <c r="R11" s="80">
        <f>SUBTOTAL(9,R8:R9)</f>
        <v>0</v>
      </c>
      <c r="S11" s="86"/>
      <c r="T11" s="58"/>
      <c r="U11" s="58"/>
      <c r="V11" s="18"/>
      <c r="W11" s="58"/>
      <c r="X11" s="18"/>
      <c r="Y11" s="18"/>
      <c r="Z11" s="62"/>
      <c r="AA11" s="63"/>
      <c r="AB11" s="56"/>
      <c r="AC11" s="18"/>
    </row>
    <row r="15" spans="1:29" ht="17" thickBot="1" x14ac:dyDescent="0.25"/>
    <row r="16" spans="1:29" ht="17" thickBot="1" x14ac:dyDescent="0.25">
      <c r="A16" s="144" t="s">
        <v>168</v>
      </c>
      <c r="B16" s="145"/>
      <c r="C16" s="145"/>
      <c r="D16" s="145"/>
      <c r="E16" s="145"/>
      <c r="F16" s="145"/>
      <c r="G16" s="145"/>
      <c r="H16" s="145"/>
      <c r="I16" s="145"/>
      <c r="J16" s="145"/>
      <c r="K16" s="145"/>
      <c r="L16" s="145"/>
      <c r="M16" s="145"/>
      <c r="N16" s="145"/>
      <c r="O16" s="145"/>
      <c r="P16" s="145"/>
      <c r="Q16" s="145"/>
      <c r="R16" s="145"/>
      <c r="S16" s="146"/>
    </row>
    <row r="17" spans="1:29" ht="84" x14ac:dyDescent="0.2">
      <c r="A17" s="1" t="s">
        <v>0</v>
      </c>
      <c r="B17" s="1" t="s">
        <v>1</v>
      </c>
      <c r="C17" s="1" t="s">
        <v>29</v>
      </c>
      <c r="D17" s="1" t="s">
        <v>30</v>
      </c>
      <c r="E17" s="1" t="s">
        <v>2</v>
      </c>
      <c r="F17" s="2" t="s">
        <v>3</v>
      </c>
      <c r="G17" s="1" t="s">
        <v>112</v>
      </c>
      <c r="H17" s="1" t="s">
        <v>4</v>
      </c>
      <c r="I17" s="43" t="s">
        <v>8</v>
      </c>
      <c r="J17" s="43" t="s">
        <v>9</v>
      </c>
      <c r="K17" s="44" t="s">
        <v>34</v>
      </c>
      <c r="L17" s="45" t="s">
        <v>35</v>
      </c>
      <c r="M17" s="12" t="s">
        <v>5</v>
      </c>
      <c r="N17" s="3" t="s">
        <v>6</v>
      </c>
      <c r="O17" s="3" t="s">
        <v>7</v>
      </c>
      <c r="P17" s="3" t="s">
        <v>36</v>
      </c>
      <c r="Q17" s="3" t="s">
        <v>37</v>
      </c>
      <c r="R17" s="3" t="s">
        <v>38</v>
      </c>
      <c r="S17" s="3" t="s">
        <v>132</v>
      </c>
      <c r="T17" s="4" t="s">
        <v>10</v>
      </c>
      <c r="U17" s="4" t="s">
        <v>11</v>
      </c>
      <c r="V17" s="1" t="s">
        <v>12</v>
      </c>
      <c r="W17" s="3" t="s">
        <v>13</v>
      </c>
      <c r="X17" s="5" t="s">
        <v>14</v>
      </c>
      <c r="Y17" s="5" t="s">
        <v>15</v>
      </c>
      <c r="Z17" s="5" t="s">
        <v>16</v>
      </c>
      <c r="AA17" s="5" t="s">
        <v>17</v>
      </c>
      <c r="AB17" s="53" t="s">
        <v>18</v>
      </c>
      <c r="AC17" s="5" t="s">
        <v>19</v>
      </c>
    </row>
    <row r="18" spans="1:29" ht="68" outlineLevel="2" x14ac:dyDescent="0.2">
      <c r="A18" s="7" t="s">
        <v>47</v>
      </c>
      <c r="B18" s="6" t="s">
        <v>21</v>
      </c>
      <c r="C18" s="7" t="s">
        <v>48</v>
      </c>
      <c r="D18" s="13">
        <v>45986</v>
      </c>
      <c r="E18" s="7" t="s">
        <v>117</v>
      </c>
      <c r="F18" s="14" t="s">
        <v>20</v>
      </c>
      <c r="G18" s="21" t="s">
        <v>49</v>
      </c>
      <c r="H18" s="7" t="s">
        <v>46</v>
      </c>
      <c r="I18" s="49">
        <v>5934000</v>
      </c>
      <c r="J18" s="49">
        <v>6283000</v>
      </c>
      <c r="K18" s="47">
        <v>0</v>
      </c>
      <c r="L18" s="47">
        <v>0</v>
      </c>
      <c r="M18" s="7" t="s">
        <v>26</v>
      </c>
      <c r="N18" s="7">
        <v>1</v>
      </c>
      <c r="O18" s="7" t="s">
        <v>24</v>
      </c>
      <c r="P18" s="22">
        <v>5934000</v>
      </c>
      <c r="Q18" s="22">
        <v>6283000</v>
      </c>
      <c r="R18" s="7">
        <v>0</v>
      </c>
      <c r="S18" s="7" t="s">
        <v>134</v>
      </c>
      <c r="T18" s="13">
        <v>43831</v>
      </c>
      <c r="U18" s="13">
        <v>43831</v>
      </c>
      <c r="V18" s="7">
        <v>0</v>
      </c>
      <c r="W18" s="13">
        <v>45931</v>
      </c>
      <c r="X18" s="7">
        <v>104.24</v>
      </c>
      <c r="Y18" s="7">
        <v>0.45587106676899469</v>
      </c>
      <c r="Z18" s="16">
        <v>8639138.9102072138</v>
      </c>
      <c r="AA18" s="17">
        <v>8639138.9102072138</v>
      </c>
      <c r="AB18" s="54">
        <v>14.552782938760442</v>
      </c>
      <c r="AC18" s="7" t="s">
        <v>197</v>
      </c>
    </row>
    <row r="19" spans="1:29" ht="68" outlineLevel="2" x14ac:dyDescent="0.2">
      <c r="A19" s="7" t="s">
        <v>47</v>
      </c>
      <c r="B19" s="6" t="s">
        <v>21</v>
      </c>
      <c r="C19" s="7" t="s">
        <v>81</v>
      </c>
      <c r="D19" s="13">
        <v>45986</v>
      </c>
      <c r="E19" s="7" t="s">
        <v>117</v>
      </c>
      <c r="F19" s="14" t="s">
        <v>20</v>
      </c>
      <c r="G19" s="21" t="s">
        <v>50</v>
      </c>
      <c r="H19" s="7" t="s">
        <v>46</v>
      </c>
      <c r="I19" s="49">
        <v>2905000</v>
      </c>
      <c r="J19" s="49">
        <v>2512000</v>
      </c>
      <c r="K19" s="47">
        <v>0</v>
      </c>
      <c r="L19" s="47">
        <v>0</v>
      </c>
      <c r="M19" s="7" t="s">
        <v>26</v>
      </c>
      <c r="N19" s="7">
        <v>1</v>
      </c>
      <c r="O19" s="7" t="s">
        <v>24</v>
      </c>
      <c r="P19" s="22">
        <v>2905000</v>
      </c>
      <c r="Q19" s="19">
        <v>2512000</v>
      </c>
      <c r="R19" s="7">
        <v>0</v>
      </c>
      <c r="S19" s="7" t="s">
        <v>134</v>
      </c>
      <c r="T19" s="13">
        <v>44197</v>
      </c>
      <c r="U19" s="13">
        <v>44197</v>
      </c>
      <c r="V19" s="7">
        <v>0</v>
      </c>
      <c r="W19" s="13">
        <v>45931</v>
      </c>
      <c r="X19" s="7">
        <v>105.91</v>
      </c>
      <c r="Y19" s="7">
        <v>0.43291473892927956</v>
      </c>
      <c r="Z19" s="16">
        <v>4162617.3165895571</v>
      </c>
      <c r="AA19" s="17">
        <v>4162617.3165895571</v>
      </c>
      <c r="AB19" s="54">
        <v>7.0120028043397076</v>
      </c>
      <c r="AC19" s="7" t="s">
        <v>197</v>
      </c>
    </row>
    <row r="20" spans="1:29" ht="68" outlineLevel="2" x14ac:dyDescent="0.2">
      <c r="A20" s="7" t="s">
        <v>47</v>
      </c>
      <c r="B20" s="6" t="s">
        <v>21</v>
      </c>
      <c r="C20" s="7" t="s">
        <v>82</v>
      </c>
      <c r="D20" s="13">
        <v>45986</v>
      </c>
      <c r="E20" s="7" t="s">
        <v>117</v>
      </c>
      <c r="F20" s="14" t="s">
        <v>20</v>
      </c>
      <c r="G20" s="21" t="s">
        <v>51</v>
      </c>
      <c r="H20" s="7" t="s">
        <v>46</v>
      </c>
      <c r="I20" s="49">
        <v>3039000</v>
      </c>
      <c r="J20" s="49">
        <v>1853000</v>
      </c>
      <c r="K20" s="47">
        <v>0</v>
      </c>
      <c r="L20" s="47">
        <v>0</v>
      </c>
      <c r="M20" s="7" t="s">
        <v>26</v>
      </c>
      <c r="N20" s="7">
        <v>1</v>
      </c>
      <c r="O20" s="7" t="s">
        <v>24</v>
      </c>
      <c r="P20" s="22">
        <v>3039000</v>
      </c>
      <c r="Q20" s="19">
        <v>1853000</v>
      </c>
      <c r="R20" s="7">
        <v>0</v>
      </c>
      <c r="S20" s="7" t="s">
        <v>135</v>
      </c>
      <c r="T20" s="13">
        <v>44562</v>
      </c>
      <c r="U20" s="13">
        <v>44562</v>
      </c>
      <c r="V20" s="7">
        <v>0</v>
      </c>
      <c r="W20" s="13">
        <v>45931</v>
      </c>
      <c r="X20" s="7">
        <v>113.26</v>
      </c>
      <c r="Y20" s="7">
        <v>0.33992583436341151</v>
      </c>
      <c r="Z20" s="16">
        <v>4072034.6106304075</v>
      </c>
      <c r="AA20" s="17">
        <v>4072034.6106304075</v>
      </c>
      <c r="AB20" s="54">
        <v>6.8594146272620637</v>
      </c>
      <c r="AC20" s="7" t="s">
        <v>197</v>
      </c>
    </row>
    <row r="21" spans="1:29" ht="68" outlineLevel="2" x14ac:dyDescent="0.2">
      <c r="A21" s="7" t="s">
        <v>47</v>
      </c>
      <c r="B21" s="6" t="s">
        <v>21</v>
      </c>
      <c r="C21" s="7" t="s">
        <v>83</v>
      </c>
      <c r="D21" s="13">
        <v>45986</v>
      </c>
      <c r="E21" s="7" t="s">
        <v>117</v>
      </c>
      <c r="F21" s="14" t="s">
        <v>20</v>
      </c>
      <c r="G21" s="21" t="s">
        <v>52</v>
      </c>
      <c r="H21" s="7" t="s">
        <v>46</v>
      </c>
      <c r="I21" s="49">
        <v>1292000</v>
      </c>
      <c r="J21" s="49">
        <v>513000</v>
      </c>
      <c r="K21" s="47">
        <v>0</v>
      </c>
      <c r="L21" s="47">
        <v>0</v>
      </c>
      <c r="M21" s="7" t="s">
        <v>26</v>
      </c>
      <c r="N21" s="7">
        <v>1</v>
      </c>
      <c r="O21" s="7" t="s">
        <v>24</v>
      </c>
      <c r="P21" s="22">
        <v>1292000</v>
      </c>
      <c r="Q21" s="19">
        <v>513000</v>
      </c>
      <c r="R21" s="7">
        <v>0</v>
      </c>
      <c r="S21" s="7" t="s">
        <v>136</v>
      </c>
      <c r="T21" s="30">
        <v>44927</v>
      </c>
      <c r="U21" s="30">
        <v>44927</v>
      </c>
      <c r="V21" s="7">
        <v>0</v>
      </c>
      <c r="W21" s="13">
        <v>45931</v>
      </c>
      <c r="X21" s="7">
        <v>128.27000000000001</v>
      </c>
      <c r="Y21" s="7">
        <v>0.18312933655570274</v>
      </c>
      <c r="Z21" s="16">
        <v>1528603.1028299679</v>
      </c>
      <c r="AA21" s="17">
        <v>1528603.1028299679</v>
      </c>
      <c r="AB21" s="54">
        <v>2.5749590770808268</v>
      </c>
      <c r="AC21" s="7" t="s">
        <v>197</v>
      </c>
    </row>
    <row r="22" spans="1:29" ht="68" outlineLevel="2" x14ac:dyDescent="0.2">
      <c r="A22" s="7" t="s">
        <v>47</v>
      </c>
      <c r="B22" s="6" t="s">
        <v>21</v>
      </c>
      <c r="C22" s="7" t="s">
        <v>84</v>
      </c>
      <c r="D22" s="13">
        <v>45986</v>
      </c>
      <c r="E22" s="7" t="s">
        <v>117</v>
      </c>
      <c r="F22" s="24" t="s">
        <v>20</v>
      </c>
      <c r="G22" s="21" t="s">
        <v>53</v>
      </c>
      <c r="H22" s="7" t="s">
        <v>46</v>
      </c>
      <c r="I22" s="49">
        <v>656000</v>
      </c>
      <c r="J22" s="49">
        <v>853000</v>
      </c>
      <c r="K22" s="47">
        <v>0</v>
      </c>
      <c r="L22" s="47">
        <v>0</v>
      </c>
      <c r="M22" s="7" t="s">
        <v>26</v>
      </c>
      <c r="N22" s="7">
        <v>1</v>
      </c>
      <c r="O22" s="7" t="s">
        <v>24</v>
      </c>
      <c r="P22" s="22">
        <v>656000</v>
      </c>
      <c r="Q22" s="19">
        <v>853000</v>
      </c>
      <c r="R22" s="7">
        <v>0</v>
      </c>
      <c r="S22" s="7" t="s">
        <v>137</v>
      </c>
      <c r="T22" s="13">
        <v>43891</v>
      </c>
      <c r="U22" s="13">
        <v>43891</v>
      </c>
      <c r="V22" s="7">
        <v>0</v>
      </c>
      <c r="W22" s="13">
        <v>45931</v>
      </c>
      <c r="X22" s="7">
        <v>105.53</v>
      </c>
      <c r="Y22" s="7">
        <v>0.43807448119018289</v>
      </c>
      <c r="Z22" s="16">
        <v>943376.85966076003</v>
      </c>
      <c r="AA22" s="17">
        <v>943376.85966076003</v>
      </c>
      <c r="AB22" s="54">
        <v>1.5891350759358516</v>
      </c>
      <c r="AC22" s="7" t="s">
        <v>197</v>
      </c>
    </row>
    <row r="23" spans="1:29" ht="68" outlineLevel="2" x14ac:dyDescent="0.2">
      <c r="A23" s="7" t="s">
        <v>47</v>
      </c>
      <c r="B23" s="6" t="s">
        <v>21</v>
      </c>
      <c r="C23" s="7" t="s">
        <v>85</v>
      </c>
      <c r="D23" s="13">
        <v>45986</v>
      </c>
      <c r="E23" s="7" t="s">
        <v>117</v>
      </c>
      <c r="F23" s="14" t="s">
        <v>20</v>
      </c>
      <c r="G23" s="21" t="s">
        <v>54</v>
      </c>
      <c r="H23" s="7" t="s">
        <v>46</v>
      </c>
      <c r="I23" s="49">
        <v>386000</v>
      </c>
      <c r="J23" s="49">
        <v>468000</v>
      </c>
      <c r="K23" s="47">
        <v>0</v>
      </c>
      <c r="L23" s="47">
        <v>0</v>
      </c>
      <c r="M23" s="7" t="s">
        <v>26</v>
      </c>
      <c r="N23" s="7">
        <v>1</v>
      </c>
      <c r="O23" s="7" t="s">
        <v>24</v>
      </c>
      <c r="P23" s="22">
        <v>386000</v>
      </c>
      <c r="Q23" s="19">
        <v>468000</v>
      </c>
      <c r="R23" s="7">
        <v>0</v>
      </c>
      <c r="S23" s="7" t="s">
        <v>138</v>
      </c>
      <c r="T23" s="30">
        <v>43952</v>
      </c>
      <c r="U23" s="30">
        <v>43952</v>
      </c>
      <c r="V23" s="7">
        <v>0</v>
      </c>
      <c r="W23" s="13">
        <v>45931</v>
      </c>
      <c r="X23" s="7">
        <v>105.36</v>
      </c>
      <c r="Y23" s="7">
        <v>0.44039483675018976</v>
      </c>
      <c r="Z23" s="16">
        <v>555992.40698557324</v>
      </c>
      <c r="AA23" s="17">
        <v>555992.40698557324</v>
      </c>
      <c r="AB23" s="54">
        <v>0.93657908485533647</v>
      </c>
      <c r="AC23" s="7" t="s">
        <v>197</v>
      </c>
    </row>
    <row r="24" spans="1:29" ht="68" outlineLevel="2" x14ac:dyDescent="0.2">
      <c r="A24" s="7" t="s">
        <v>47</v>
      </c>
      <c r="B24" s="6" t="s">
        <v>21</v>
      </c>
      <c r="C24" s="7" t="s">
        <v>86</v>
      </c>
      <c r="D24" s="13">
        <v>45986</v>
      </c>
      <c r="E24" s="7" t="s">
        <v>117</v>
      </c>
      <c r="F24" s="14" t="s">
        <v>20</v>
      </c>
      <c r="G24" s="21" t="s">
        <v>55</v>
      </c>
      <c r="H24" s="7" t="s">
        <v>46</v>
      </c>
      <c r="I24" s="49">
        <v>111000</v>
      </c>
      <c r="J24" s="49">
        <v>132000</v>
      </c>
      <c r="K24" s="47">
        <v>0</v>
      </c>
      <c r="L24" s="47">
        <v>0</v>
      </c>
      <c r="M24" s="7" t="s">
        <v>26</v>
      </c>
      <c r="N24" s="7">
        <v>1</v>
      </c>
      <c r="O24" s="7" t="s">
        <v>24</v>
      </c>
      <c r="P24" s="22">
        <v>111000</v>
      </c>
      <c r="Q24" s="19">
        <v>132000</v>
      </c>
      <c r="R24" s="7">
        <v>0</v>
      </c>
      <c r="S24" s="7" t="s">
        <v>139</v>
      </c>
      <c r="T24" s="13">
        <v>44013</v>
      </c>
      <c r="U24" s="13">
        <v>44013</v>
      </c>
      <c r="V24" s="7">
        <v>0</v>
      </c>
      <c r="W24" s="13">
        <v>45931</v>
      </c>
      <c r="X24" s="7">
        <v>104.97</v>
      </c>
      <c r="Y24" s="7">
        <v>0.44574640373440033</v>
      </c>
      <c r="Z24" s="16">
        <v>160477.85081451843</v>
      </c>
      <c r="AA24" s="17">
        <v>160477.85081451843</v>
      </c>
      <c r="AB24" s="54">
        <v>0.27032779003277441</v>
      </c>
      <c r="AC24" s="7" t="s">
        <v>197</v>
      </c>
    </row>
    <row r="25" spans="1:29" ht="68" outlineLevel="2" x14ac:dyDescent="0.2">
      <c r="A25" s="7" t="s">
        <v>47</v>
      </c>
      <c r="B25" s="6" t="s">
        <v>21</v>
      </c>
      <c r="C25" s="7" t="s">
        <v>87</v>
      </c>
      <c r="D25" s="13">
        <v>45986</v>
      </c>
      <c r="E25" s="7" t="s">
        <v>117</v>
      </c>
      <c r="F25" s="14" t="s">
        <v>20</v>
      </c>
      <c r="G25" s="21" t="s">
        <v>56</v>
      </c>
      <c r="H25" s="7" t="s">
        <v>46</v>
      </c>
      <c r="I25" s="49">
        <v>17000</v>
      </c>
      <c r="J25" s="49">
        <v>20000</v>
      </c>
      <c r="K25" s="47">
        <v>0</v>
      </c>
      <c r="L25" s="47">
        <v>0</v>
      </c>
      <c r="M25" s="7" t="s">
        <v>26</v>
      </c>
      <c r="N25" s="7">
        <v>1</v>
      </c>
      <c r="O25" s="7" t="s">
        <v>24</v>
      </c>
      <c r="P25" s="22">
        <v>17000</v>
      </c>
      <c r="Q25" s="19">
        <v>20000</v>
      </c>
      <c r="R25" s="7">
        <v>0</v>
      </c>
      <c r="S25" s="7" t="s">
        <v>140</v>
      </c>
      <c r="T25" s="30">
        <v>44075</v>
      </c>
      <c r="U25" s="30">
        <v>44075</v>
      </c>
      <c r="V25" s="7">
        <v>0</v>
      </c>
      <c r="W25" s="13">
        <v>45931</v>
      </c>
      <c r="X25" s="7">
        <v>105.29</v>
      </c>
      <c r="Y25" s="7">
        <v>0.44135245512394317</v>
      </c>
      <c r="Z25" s="16">
        <v>24502.991737107033</v>
      </c>
      <c r="AA25" s="17">
        <v>24502.991737107033</v>
      </c>
      <c r="AB25" s="54">
        <v>4.1275724792322666E-2</v>
      </c>
      <c r="AC25" s="7" t="s">
        <v>197</v>
      </c>
    </row>
    <row r="26" spans="1:29" ht="68" outlineLevel="2" x14ac:dyDescent="0.2">
      <c r="A26" s="7" t="s">
        <v>47</v>
      </c>
      <c r="B26" s="6" t="s">
        <v>21</v>
      </c>
      <c r="C26" s="7" t="s">
        <v>88</v>
      </c>
      <c r="D26" s="13">
        <v>45986</v>
      </c>
      <c r="E26" s="7" t="s">
        <v>117</v>
      </c>
      <c r="F26" s="14" t="s">
        <v>20</v>
      </c>
      <c r="G26" s="21" t="s">
        <v>57</v>
      </c>
      <c r="H26" s="7" t="s">
        <v>46</v>
      </c>
      <c r="I26" s="49">
        <v>125000</v>
      </c>
      <c r="J26" s="49">
        <v>143000</v>
      </c>
      <c r="K26" s="47">
        <v>0</v>
      </c>
      <c r="L26" s="47">
        <v>0</v>
      </c>
      <c r="M26" s="7" t="s">
        <v>26</v>
      </c>
      <c r="N26" s="7">
        <v>1</v>
      </c>
      <c r="O26" s="7" t="s">
        <v>24</v>
      </c>
      <c r="P26" s="22">
        <v>125000</v>
      </c>
      <c r="Q26" s="19">
        <v>143000</v>
      </c>
      <c r="R26" s="7">
        <v>0</v>
      </c>
      <c r="S26" s="7" t="s">
        <v>141</v>
      </c>
      <c r="T26" s="30">
        <v>44136</v>
      </c>
      <c r="U26" s="30">
        <v>44136</v>
      </c>
      <c r="V26" s="7">
        <v>0</v>
      </c>
      <c r="W26" s="13">
        <v>45931</v>
      </c>
      <c r="X26" s="7">
        <v>105.08</v>
      </c>
      <c r="Y26" s="7">
        <v>0.4442329653597259</v>
      </c>
      <c r="Z26" s="16">
        <v>180529.12066996575</v>
      </c>
      <c r="AA26" s="17">
        <v>180529.12066996575</v>
      </c>
      <c r="AB26" s="54">
        <v>0.30410451024595087</v>
      </c>
      <c r="AC26" s="7" t="s">
        <v>197</v>
      </c>
    </row>
    <row r="27" spans="1:29" ht="68" outlineLevel="2" x14ac:dyDescent="0.2">
      <c r="A27" s="7" t="s">
        <v>47</v>
      </c>
      <c r="B27" s="6" t="s">
        <v>21</v>
      </c>
      <c r="C27" s="7" t="s">
        <v>89</v>
      </c>
      <c r="D27" s="13">
        <v>45986</v>
      </c>
      <c r="E27" s="7" t="s">
        <v>117</v>
      </c>
      <c r="F27" s="14" t="s">
        <v>20</v>
      </c>
      <c r="G27" s="21" t="s">
        <v>58</v>
      </c>
      <c r="H27" s="7" t="s">
        <v>46</v>
      </c>
      <c r="I27" s="49">
        <v>2523000</v>
      </c>
      <c r="J27" s="49">
        <v>2781000</v>
      </c>
      <c r="K27" s="47">
        <v>0</v>
      </c>
      <c r="L27" s="47">
        <v>0</v>
      </c>
      <c r="M27" s="7" t="s">
        <v>26</v>
      </c>
      <c r="N27" s="7">
        <v>1</v>
      </c>
      <c r="O27" s="7" t="s">
        <v>24</v>
      </c>
      <c r="P27" s="22">
        <v>2523000</v>
      </c>
      <c r="Q27" s="19">
        <v>2781000</v>
      </c>
      <c r="R27" s="7">
        <v>0</v>
      </c>
      <c r="S27" s="7" t="s">
        <v>142</v>
      </c>
      <c r="T27" s="30">
        <v>44197</v>
      </c>
      <c r="U27" s="30">
        <v>44197</v>
      </c>
      <c r="V27" s="7">
        <v>0</v>
      </c>
      <c r="W27" s="13">
        <v>45931</v>
      </c>
      <c r="X27" s="7">
        <v>105.91</v>
      </c>
      <c r="Y27" s="7">
        <v>0.43291473892927956</v>
      </c>
      <c r="Z27" s="16">
        <v>3615243.8863185723</v>
      </c>
      <c r="AA27" s="17">
        <v>3615243.8863185723</v>
      </c>
      <c r="AB27" s="54">
        <v>6.0899425388465005</v>
      </c>
      <c r="AC27" s="7" t="s">
        <v>197</v>
      </c>
    </row>
    <row r="28" spans="1:29" ht="68" outlineLevel="2" x14ac:dyDescent="0.2">
      <c r="A28" s="7" t="s">
        <v>47</v>
      </c>
      <c r="B28" s="6" t="s">
        <v>21</v>
      </c>
      <c r="C28" s="7" t="s">
        <v>90</v>
      </c>
      <c r="D28" s="13">
        <v>45986</v>
      </c>
      <c r="E28" s="7" t="s">
        <v>117</v>
      </c>
      <c r="F28" s="14" t="s">
        <v>20</v>
      </c>
      <c r="G28" s="21" t="s">
        <v>59</v>
      </c>
      <c r="H28" s="7" t="s">
        <v>46</v>
      </c>
      <c r="I28" s="49">
        <v>262000</v>
      </c>
      <c r="J28" s="49">
        <v>276000</v>
      </c>
      <c r="K28" s="47">
        <v>0</v>
      </c>
      <c r="L28" s="47">
        <v>0</v>
      </c>
      <c r="M28" s="7" t="s">
        <v>26</v>
      </c>
      <c r="N28" s="7">
        <v>1</v>
      </c>
      <c r="O28" s="7" t="s">
        <v>24</v>
      </c>
      <c r="P28" s="22">
        <v>262000</v>
      </c>
      <c r="Q28" s="19">
        <v>276000</v>
      </c>
      <c r="R28" s="7">
        <v>0</v>
      </c>
      <c r="S28" s="7" t="s">
        <v>143</v>
      </c>
      <c r="T28" s="13">
        <v>44256</v>
      </c>
      <c r="U28" s="13">
        <v>44256</v>
      </c>
      <c r="V28" s="7">
        <v>0</v>
      </c>
      <c r="W28" s="13">
        <v>45931</v>
      </c>
      <c r="X28" s="7">
        <v>107.12</v>
      </c>
      <c r="Y28" s="7">
        <v>0.41672890216579517</v>
      </c>
      <c r="Z28" s="16">
        <v>371182.97236743831</v>
      </c>
      <c r="AA28" s="17">
        <v>371182.97236743831</v>
      </c>
      <c r="AB28" s="54">
        <v>0.62526430973867519</v>
      </c>
      <c r="AC28" s="7" t="s">
        <v>197</v>
      </c>
    </row>
    <row r="29" spans="1:29" ht="68" outlineLevel="2" x14ac:dyDescent="0.2">
      <c r="A29" s="7" t="s">
        <v>47</v>
      </c>
      <c r="B29" s="6" t="s">
        <v>21</v>
      </c>
      <c r="C29" s="7" t="s">
        <v>91</v>
      </c>
      <c r="D29" s="13">
        <v>45986</v>
      </c>
      <c r="E29" s="7" t="s">
        <v>117</v>
      </c>
      <c r="F29" s="14" t="s">
        <v>20</v>
      </c>
      <c r="G29" s="21" t="s">
        <v>60</v>
      </c>
      <c r="H29" s="7" t="s">
        <v>46</v>
      </c>
      <c r="I29" s="49">
        <v>760000</v>
      </c>
      <c r="J29" s="49">
        <v>769000</v>
      </c>
      <c r="K29" s="47">
        <v>0</v>
      </c>
      <c r="L29" s="47">
        <v>0</v>
      </c>
      <c r="M29" s="7" t="s">
        <v>26</v>
      </c>
      <c r="N29" s="7">
        <v>1</v>
      </c>
      <c r="O29" s="7" t="s">
        <v>24</v>
      </c>
      <c r="P29" s="22">
        <v>760000</v>
      </c>
      <c r="Q29" s="19">
        <v>769000</v>
      </c>
      <c r="R29" s="7">
        <v>0</v>
      </c>
      <c r="S29" s="7" t="s">
        <v>144</v>
      </c>
      <c r="T29" s="30">
        <v>44317</v>
      </c>
      <c r="U29" s="30">
        <v>44317</v>
      </c>
      <c r="V29" s="7">
        <v>0</v>
      </c>
      <c r="W29" s="13">
        <v>45931</v>
      </c>
      <c r="X29" s="7">
        <v>108.84</v>
      </c>
      <c r="Y29" s="7">
        <v>0.39434031606027187</v>
      </c>
      <c r="Z29" s="16">
        <v>1059698.6402058066</v>
      </c>
      <c r="AA29" s="17">
        <v>1059698.6402058066</v>
      </c>
      <c r="AB29" s="54">
        <v>1.7850811813193554</v>
      </c>
      <c r="AC29" s="7" t="s">
        <v>197</v>
      </c>
    </row>
    <row r="30" spans="1:29" ht="68" outlineLevel="2" x14ac:dyDescent="0.2">
      <c r="A30" s="7" t="s">
        <v>47</v>
      </c>
      <c r="B30" s="6" t="s">
        <v>21</v>
      </c>
      <c r="C30" s="7" t="s">
        <v>92</v>
      </c>
      <c r="D30" s="13">
        <v>45986</v>
      </c>
      <c r="E30" s="7" t="s">
        <v>117</v>
      </c>
      <c r="F30" s="14" t="s">
        <v>20</v>
      </c>
      <c r="G30" s="21" t="s">
        <v>61</v>
      </c>
      <c r="H30" s="7" t="s">
        <v>46</v>
      </c>
      <c r="I30" s="49">
        <v>159000</v>
      </c>
      <c r="J30" s="49">
        <v>155000</v>
      </c>
      <c r="K30" s="47">
        <v>0</v>
      </c>
      <c r="L30" s="47">
        <v>0</v>
      </c>
      <c r="M30" s="7" t="s">
        <v>26</v>
      </c>
      <c r="N30" s="7">
        <v>1</v>
      </c>
      <c r="O30" s="7" t="s">
        <v>24</v>
      </c>
      <c r="P30" s="22">
        <v>159000</v>
      </c>
      <c r="Q30" s="19">
        <v>155000</v>
      </c>
      <c r="R30" s="7">
        <v>0</v>
      </c>
      <c r="S30" s="7" t="s">
        <v>145</v>
      </c>
      <c r="T30" s="13">
        <v>44378</v>
      </c>
      <c r="U30" s="13">
        <v>44378</v>
      </c>
      <c r="V30" s="7">
        <v>0</v>
      </c>
      <c r="W30" s="13">
        <v>45931</v>
      </c>
      <c r="X30" s="7">
        <v>109.14</v>
      </c>
      <c r="Y30" s="7">
        <v>0.39050760491112313</v>
      </c>
      <c r="Z30" s="16">
        <v>221090.70918086858</v>
      </c>
      <c r="AA30" s="17">
        <v>221090.70918086858</v>
      </c>
      <c r="AB30" s="54">
        <v>0.37243122652933675</v>
      </c>
      <c r="AC30" s="7" t="s">
        <v>197</v>
      </c>
    </row>
    <row r="31" spans="1:29" ht="68" outlineLevel="2" x14ac:dyDescent="0.2">
      <c r="A31" s="7" t="s">
        <v>47</v>
      </c>
      <c r="B31" s="6" t="s">
        <v>21</v>
      </c>
      <c r="C31" s="7" t="s">
        <v>93</v>
      </c>
      <c r="D31" s="13">
        <v>45986</v>
      </c>
      <c r="E31" s="7" t="s">
        <v>117</v>
      </c>
      <c r="F31" s="14" t="s">
        <v>20</v>
      </c>
      <c r="G31" s="21" t="s">
        <v>62</v>
      </c>
      <c r="H31" s="7" t="s">
        <v>46</v>
      </c>
      <c r="I31" s="49">
        <v>247000</v>
      </c>
      <c r="J31" s="49">
        <v>234000</v>
      </c>
      <c r="K31" s="47">
        <v>0</v>
      </c>
      <c r="L31" s="47">
        <v>0</v>
      </c>
      <c r="M31" s="7" t="s">
        <v>26</v>
      </c>
      <c r="N31" s="7">
        <v>1</v>
      </c>
      <c r="O31" s="7" t="s">
        <v>24</v>
      </c>
      <c r="P31" s="22">
        <v>247000</v>
      </c>
      <c r="Q31" s="19">
        <v>234000</v>
      </c>
      <c r="R31" s="7">
        <v>0</v>
      </c>
      <c r="S31" s="7" t="s">
        <v>146</v>
      </c>
      <c r="T31" s="30">
        <v>44440</v>
      </c>
      <c r="U31" s="30">
        <v>44440</v>
      </c>
      <c r="V31" s="7">
        <v>0</v>
      </c>
      <c r="W31" s="13">
        <v>45931</v>
      </c>
      <c r="X31" s="7">
        <v>110.04</v>
      </c>
      <c r="Y31" s="7">
        <v>0.37913486005089037</v>
      </c>
      <c r="Z31" s="16">
        <v>340646.31043256994</v>
      </c>
      <c r="AA31" s="17">
        <v>340646.31043256994</v>
      </c>
      <c r="AB31" s="54">
        <v>0.57382476033087559</v>
      </c>
      <c r="AC31" s="7" t="s">
        <v>197</v>
      </c>
    </row>
    <row r="32" spans="1:29" ht="68" outlineLevel="2" x14ac:dyDescent="0.2">
      <c r="A32" s="7" t="s">
        <v>47</v>
      </c>
      <c r="B32" s="6" t="s">
        <v>21</v>
      </c>
      <c r="C32" s="7" t="s">
        <v>94</v>
      </c>
      <c r="D32" s="13">
        <v>45986</v>
      </c>
      <c r="E32" s="7" t="s">
        <v>117</v>
      </c>
      <c r="F32" s="14" t="s">
        <v>20</v>
      </c>
      <c r="G32" s="21" t="s">
        <v>63</v>
      </c>
      <c r="H32" s="7" t="s">
        <v>46</v>
      </c>
      <c r="I32" s="49">
        <v>336000</v>
      </c>
      <c r="J32" s="49">
        <v>307000</v>
      </c>
      <c r="K32" s="47">
        <v>0</v>
      </c>
      <c r="L32" s="47">
        <v>0</v>
      </c>
      <c r="M32" s="7" t="s">
        <v>26</v>
      </c>
      <c r="N32" s="7">
        <v>1</v>
      </c>
      <c r="O32" s="7" t="s">
        <v>24</v>
      </c>
      <c r="P32" s="22">
        <v>336000</v>
      </c>
      <c r="Q32" s="19">
        <v>307000</v>
      </c>
      <c r="R32" s="7">
        <v>0</v>
      </c>
      <c r="S32" s="7" t="s">
        <v>147</v>
      </c>
      <c r="T32" s="30">
        <v>44501</v>
      </c>
      <c r="U32" s="30">
        <v>44501</v>
      </c>
      <c r="V32" s="7">
        <v>0</v>
      </c>
      <c r="W32" s="13">
        <v>45931</v>
      </c>
      <c r="X32" s="7">
        <v>110.6</v>
      </c>
      <c r="Y32" s="7">
        <v>0.3721518987341772</v>
      </c>
      <c r="Z32" s="16">
        <v>461043.03797468357</v>
      </c>
      <c r="AA32" s="17">
        <v>461043.03797468357</v>
      </c>
      <c r="AB32" s="54">
        <v>0.7766351863083224</v>
      </c>
      <c r="AC32" s="7" t="s">
        <v>197</v>
      </c>
    </row>
    <row r="33" spans="1:29" ht="68" outlineLevel="2" x14ac:dyDescent="0.2">
      <c r="A33" s="7" t="s">
        <v>47</v>
      </c>
      <c r="B33" s="6" t="s">
        <v>21</v>
      </c>
      <c r="C33" s="7" t="s">
        <v>95</v>
      </c>
      <c r="D33" s="13">
        <v>45986</v>
      </c>
      <c r="E33" s="7" t="s">
        <v>117</v>
      </c>
      <c r="F33" s="14" t="s">
        <v>20</v>
      </c>
      <c r="G33" s="21" t="s">
        <v>64</v>
      </c>
      <c r="H33" s="7" t="s">
        <v>46</v>
      </c>
      <c r="I33" s="49">
        <v>417000</v>
      </c>
      <c r="J33" s="49">
        <v>364000</v>
      </c>
      <c r="K33" s="47">
        <v>0</v>
      </c>
      <c r="L33" s="47">
        <v>0</v>
      </c>
      <c r="M33" s="7" t="s">
        <v>26</v>
      </c>
      <c r="N33" s="7">
        <v>1</v>
      </c>
      <c r="O33" s="7" t="s">
        <v>24</v>
      </c>
      <c r="P33" s="22">
        <v>417000</v>
      </c>
      <c r="Q33" s="19">
        <v>364000</v>
      </c>
      <c r="R33" s="7">
        <v>0</v>
      </c>
      <c r="S33" s="7" t="s">
        <v>148</v>
      </c>
      <c r="T33" s="30">
        <v>44562</v>
      </c>
      <c r="U33" s="30">
        <v>44562</v>
      </c>
      <c r="V33" s="7">
        <v>0</v>
      </c>
      <c r="W33" s="13">
        <v>45931</v>
      </c>
      <c r="X33" s="7">
        <v>113.26</v>
      </c>
      <c r="Y33" s="7">
        <v>0.33992583436341151</v>
      </c>
      <c r="Z33" s="16">
        <v>558749.07292954263</v>
      </c>
      <c r="AA33" s="17">
        <v>558749.07292954263</v>
      </c>
      <c r="AB33" s="54">
        <v>0.94122273760061892</v>
      </c>
      <c r="AC33" s="7" t="s">
        <v>197</v>
      </c>
    </row>
    <row r="34" spans="1:29" ht="68" outlineLevel="2" x14ac:dyDescent="0.2">
      <c r="A34" s="7" t="s">
        <v>47</v>
      </c>
      <c r="B34" s="6" t="s">
        <v>21</v>
      </c>
      <c r="C34" s="7" t="s">
        <v>96</v>
      </c>
      <c r="D34" s="13">
        <v>45986</v>
      </c>
      <c r="E34" s="7" t="s">
        <v>117</v>
      </c>
      <c r="F34" s="14" t="s">
        <v>20</v>
      </c>
      <c r="G34" s="21" t="s">
        <v>65</v>
      </c>
      <c r="H34" s="7" t="s">
        <v>46</v>
      </c>
      <c r="I34" s="49">
        <v>536000</v>
      </c>
      <c r="J34" s="49">
        <v>451000</v>
      </c>
      <c r="K34" s="47">
        <v>0</v>
      </c>
      <c r="L34" s="47">
        <v>0</v>
      </c>
      <c r="M34" s="7" t="s">
        <v>26</v>
      </c>
      <c r="N34" s="7">
        <v>1</v>
      </c>
      <c r="O34" s="7" t="s">
        <v>24</v>
      </c>
      <c r="P34" s="22">
        <v>536000</v>
      </c>
      <c r="Q34" s="19">
        <v>451000</v>
      </c>
      <c r="R34" s="7">
        <v>0</v>
      </c>
      <c r="S34" s="7" t="s">
        <v>149</v>
      </c>
      <c r="T34" s="30">
        <v>44621</v>
      </c>
      <c r="U34" s="30">
        <v>44621</v>
      </c>
      <c r="V34" s="7">
        <v>0</v>
      </c>
      <c r="W34" s="13">
        <v>45931</v>
      </c>
      <c r="X34" s="7">
        <v>116.26</v>
      </c>
      <c r="Y34" s="7">
        <v>0.3053500774126956</v>
      </c>
      <c r="Z34" s="16">
        <v>699667.64149320486</v>
      </c>
      <c r="AA34" s="17">
        <v>699667.64149320486</v>
      </c>
      <c r="AB34" s="54">
        <v>1.178602569278614</v>
      </c>
      <c r="AC34" s="7" t="s">
        <v>197</v>
      </c>
    </row>
    <row r="35" spans="1:29" ht="68" outlineLevel="2" x14ac:dyDescent="0.2">
      <c r="A35" s="7" t="s">
        <v>47</v>
      </c>
      <c r="B35" s="6" t="s">
        <v>21</v>
      </c>
      <c r="C35" s="7" t="s">
        <v>97</v>
      </c>
      <c r="D35" s="13">
        <v>45986</v>
      </c>
      <c r="E35" s="7" t="s">
        <v>117</v>
      </c>
      <c r="F35" s="14" t="s">
        <v>20</v>
      </c>
      <c r="G35" s="21" t="s">
        <v>66</v>
      </c>
      <c r="H35" s="7" t="s">
        <v>46</v>
      </c>
      <c r="I35" s="49">
        <v>486000</v>
      </c>
      <c r="J35" s="49">
        <v>390000</v>
      </c>
      <c r="K35" s="47">
        <v>0</v>
      </c>
      <c r="L35" s="47">
        <v>0</v>
      </c>
      <c r="M35" s="7" t="s">
        <v>26</v>
      </c>
      <c r="N35" s="7">
        <v>1</v>
      </c>
      <c r="O35" s="7" t="s">
        <v>24</v>
      </c>
      <c r="P35" s="22">
        <v>486000</v>
      </c>
      <c r="Q35" s="19">
        <v>390000</v>
      </c>
      <c r="R35" s="7">
        <v>0</v>
      </c>
      <c r="S35" s="7" t="s">
        <v>150</v>
      </c>
      <c r="T35" s="39">
        <v>44682</v>
      </c>
      <c r="U35" s="39">
        <v>44682</v>
      </c>
      <c r="V35" s="7">
        <v>0</v>
      </c>
      <c r="W35" s="13">
        <v>45931</v>
      </c>
      <c r="X35" s="7">
        <v>118.7</v>
      </c>
      <c r="Y35" s="7">
        <v>0.27851727042965457</v>
      </c>
      <c r="Z35" s="16">
        <v>621359.39342881215</v>
      </c>
      <c r="AA35" s="17">
        <v>621359.39342881215</v>
      </c>
      <c r="AB35" s="54">
        <v>1.0466909345381119</v>
      </c>
      <c r="AC35" s="7" t="s">
        <v>197</v>
      </c>
    </row>
    <row r="36" spans="1:29" ht="68" outlineLevel="2" x14ac:dyDescent="0.2">
      <c r="A36" s="7" t="s">
        <v>47</v>
      </c>
      <c r="B36" s="6" t="s">
        <v>21</v>
      </c>
      <c r="C36" s="7" t="s">
        <v>98</v>
      </c>
      <c r="D36" s="13">
        <v>45986</v>
      </c>
      <c r="E36" s="7" t="s">
        <v>117</v>
      </c>
      <c r="F36" s="14" t="s">
        <v>20</v>
      </c>
      <c r="G36" s="21" t="s">
        <v>67</v>
      </c>
      <c r="H36" s="7" t="s">
        <v>46</v>
      </c>
      <c r="I36" s="49">
        <v>284000</v>
      </c>
      <c r="J36" s="49">
        <v>216000</v>
      </c>
      <c r="K36" s="47">
        <v>0</v>
      </c>
      <c r="L36" s="47">
        <v>0</v>
      </c>
      <c r="M36" s="7" t="s">
        <v>26</v>
      </c>
      <c r="N36" s="7">
        <v>1</v>
      </c>
      <c r="O36" s="7" t="s">
        <v>24</v>
      </c>
      <c r="P36" s="22">
        <v>284000</v>
      </c>
      <c r="Q36" s="19">
        <v>216000</v>
      </c>
      <c r="R36" s="7">
        <v>0</v>
      </c>
      <c r="S36" s="7" t="s">
        <v>151</v>
      </c>
      <c r="T36" s="39">
        <v>44743</v>
      </c>
      <c r="U36" s="39">
        <v>44743</v>
      </c>
      <c r="V36" s="7">
        <v>0</v>
      </c>
      <c r="W36" s="13">
        <v>45931</v>
      </c>
      <c r="X36" s="7">
        <v>120.27</v>
      </c>
      <c r="Y36" s="7">
        <v>0.26182755466866214</v>
      </c>
      <c r="Z36" s="16">
        <v>358359.02552590007</v>
      </c>
      <c r="AA36" s="17">
        <v>358359.02552590007</v>
      </c>
      <c r="AB36" s="54">
        <v>0.6036621435109033</v>
      </c>
      <c r="AC36" s="7" t="s">
        <v>197</v>
      </c>
    </row>
    <row r="37" spans="1:29" ht="68" outlineLevel="2" x14ac:dyDescent="0.2">
      <c r="A37" s="7" t="s">
        <v>47</v>
      </c>
      <c r="B37" s="6" t="s">
        <v>21</v>
      </c>
      <c r="C37" s="7" t="s">
        <v>99</v>
      </c>
      <c r="D37" s="13">
        <v>45986</v>
      </c>
      <c r="E37" s="7" t="s">
        <v>117</v>
      </c>
      <c r="F37" s="14" t="s">
        <v>20</v>
      </c>
      <c r="G37" s="21" t="s">
        <v>68</v>
      </c>
      <c r="H37" s="7" t="s">
        <v>46</v>
      </c>
      <c r="I37" s="49">
        <v>405000</v>
      </c>
      <c r="J37" s="49">
        <v>293000</v>
      </c>
      <c r="K37" s="47">
        <v>0</v>
      </c>
      <c r="L37" s="47">
        <v>0</v>
      </c>
      <c r="M37" s="7" t="s">
        <v>26</v>
      </c>
      <c r="N37" s="7">
        <v>1</v>
      </c>
      <c r="O37" s="7" t="s">
        <v>24</v>
      </c>
      <c r="P37" s="22">
        <v>405000</v>
      </c>
      <c r="Q37" s="19">
        <v>293000</v>
      </c>
      <c r="R37" s="7">
        <v>0</v>
      </c>
      <c r="S37" s="7" t="s">
        <v>152</v>
      </c>
      <c r="T37" s="39">
        <v>44805</v>
      </c>
      <c r="U37" s="39">
        <v>44805</v>
      </c>
      <c r="V37" s="7">
        <v>0</v>
      </c>
      <c r="W37" s="13">
        <v>45931</v>
      </c>
      <c r="X37" s="7">
        <v>122.63</v>
      </c>
      <c r="Y37" s="7">
        <v>0.23754383103645105</v>
      </c>
      <c r="Z37" s="16">
        <v>501205.25156976271</v>
      </c>
      <c r="AA37" s="17">
        <v>501205.25156976271</v>
      </c>
      <c r="AB37" s="54">
        <v>0.84428914845248493</v>
      </c>
      <c r="AC37" s="7" t="s">
        <v>197</v>
      </c>
    </row>
    <row r="38" spans="1:29" ht="68" outlineLevel="2" x14ac:dyDescent="0.2">
      <c r="A38" s="7" t="s">
        <v>47</v>
      </c>
      <c r="B38" s="6" t="s">
        <v>21</v>
      </c>
      <c r="C38" s="7" t="s">
        <v>100</v>
      </c>
      <c r="D38" s="13">
        <v>45986</v>
      </c>
      <c r="E38" s="7" t="s">
        <v>117</v>
      </c>
      <c r="F38" s="14" t="s">
        <v>20</v>
      </c>
      <c r="G38" s="21" t="s">
        <v>69</v>
      </c>
      <c r="H38" s="7" t="s">
        <v>46</v>
      </c>
      <c r="I38" s="49">
        <v>211000</v>
      </c>
      <c r="J38" s="49">
        <v>144000</v>
      </c>
      <c r="K38" s="47">
        <v>0</v>
      </c>
      <c r="L38" s="47">
        <v>0</v>
      </c>
      <c r="M38" s="7" t="s">
        <v>26</v>
      </c>
      <c r="N38" s="7">
        <v>1</v>
      </c>
      <c r="O38" s="7" t="s">
        <v>24</v>
      </c>
      <c r="P38" s="22">
        <v>211000</v>
      </c>
      <c r="Q38" s="19">
        <v>144000</v>
      </c>
      <c r="R38" s="7">
        <v>0</v>
      </c>
      <c r="S38" s="7" t="s">
        <v>153</v>
      </c>
      <c r="T38" s="39">
        <v>44866</v>
      </c>
      <c r="U38" s="39">
        <v>44866</v>
      </c>
      <c r="V38" s="7">
        <v>0</v>
      </c>
      <c r="W38" s="13">
        <v>45931</v>
      </c>
      <c r="X38" s="7">
        <v>124.46</v>
      </c>
      <c r="Y38" s="7">
        <v>0.21934758155230605</v>
      </c>
      <c r="Z38" s="16">
        <v>257282.33970753656</v>
      </c>
      <c r="AA38" s="17">
        <v>257282.33970753656</v>
      </c>
      <c r="AB38" s="54">
        <v>0.4333966709710424</v>
      </c>
      <c r="AC38" s="7" t="s">
        <v>197</v>
      </c>
    </row>
    <row r="39" spans="1:29" ht="68" outlineLevel="2" x14ac:dyDescent="0.2">
      <c r="A39" s="7" t="s">
        <v>47</v>
      </c>
      <c r="B39" s="6" t="s">
        <v>21</v>
      </c>
      <c r="C39" s="7" t="s">
        <v>101</v>
      </c>
      <c r="D39" s="13">
        <v>45986</v>
      </c>
      <c r="E39" s="7" t="s">
        <v>117</v>
      </c>
      <c r="F39" s="14" t="s">
        <v>20</v>
      </c>
      <c r="G39" s="21" t="s">
        <v>70</v>
      </c>
      <c r="H39" s="7" t="s">
        <v>46</v>
      </c>
      <c r="I39" s="49">
        <v>345000</v>
      </c>
      <c r="J39" s="49">
        <v>221000</v>
      </c>
      <c r="K39" s="47">
        <v>0</v>
      </c>
      <c r="L39" s="47">
        <v>0</v>
      </c>
      <c r="M39" s="7" t="s">
        <v>26</v>
      </c>
      <c r="N39" s="7">
        <v>1</v>
      </c>
      <c r="O39" s="7" t="s">
        <v>24</v>
      </c>
      <c r="P39" s="22">
        <v>345000</v>
      </c>
      <c r="Q39" s="19">
        <v>221000</v>
      </c>
      <c r="R39" s="7">
        <v>0</v>
      </c>
      <c r="S39" s="7" t="s">
        <v>154</v>
      </c>
      <c r="T39" s="30">
        <v>44927</v>
      </c>
      <c r="U39" s="30">
        <v>44927</v>
      </c>
      <c r="V39" s="7">
        <v>0</v>
      </c>
      <c r="W39" s="13">
        <v>45931</v>
      </c>
      <c r="X39" s="7">
        <v>128.27000000000001</v>
      </c>
      <c r="Y39" s="7">
        <v>0.18312933655570274</v>
      </c>
      <c r="Z39" s="16">
        <v>408179.62111171742</v>
      </c>
      <c r="AA39" s="17">
        <v>408179.62111171742</v>
      </c>
      <c r="AB39" s="54">
        <v>0.68758582166631987</v>
      </c>
      <c r="AC39" s="7" t="s">
        <v>197</v>
      </c>
    </row>
    <row r="40" spans="1:29" ht="68" outlineLevel="2" x14ac:dyDescent="0.2">
      <c r="A40" s="7" t="s">
        <v>47</v>
      </c>
      <c r="B40" s="6" t="s">
        <v>21</v>
      </c>
      <c r="C40" s="7" t="s">
        <v>102</v>
      </c>
      <c r="D40" s="13">
        <v>45986</v>
      </c>
      <c r="E40" s="7" t="s">
        <v>117</v>
      </c>
      <c r="F40" s="14" t="s">
        <v>20</v>
      </c>
      <c r="G40" s="21" t="s">
        <v>71</v>
      </c>
      <c r="H40" s="7" t="s">
        <v>46</v>
      </c>
      <c r="I40" s="49">
        <v>186000</v>
      </c>
      <c r="J40" s="49">
        <v>112000</v>
      </c>
      <c r="K40" s="47">
        <v>0</v>
      </c>
      <c r="L40" s="47">
        <v>0</v>
      </c>
      <c r="M40" s="7" t="s">
        <v>26</v>
      </c>
      <c r="N40" s="7">
        <v>1</v>
      </c>
      <c r="O40" s="7" t="s">
        <v>24</v>
      </c>
      <c r="P40" s="22">
        <v>186000</v>
      </c>
      <c r="Q40" s="19">
        <v>112000</v>
      </c>
      <c r="R40" s="7">
        <v>0</v>
      </c>
      <c r="S40" s="7" t="s">
        <v>155</v>
      </c>
      <c r="T40" s="30">
        <v>44986</v>
      </c>
      <c r="U40" s="30">
        <v>44986</v>
      </c>
      <c r="V40" s="7">
        <v>0</v>
      </c>
      <c r="W40" s="13">
        <v>45931</v>
      </c>
      <c r="X40" s="7">
        <v>131.77000000000001</v>
      </c>
      <c r="Y40" s="7">
        <v>0.15170372618957262</v>
      </c>
      <c r="Z40" s="16">
        <v>214216.89307126051</v>
      </c>
      <c r="AA40" s="17">
        <v>214216.89307126051</v>
      </c>
      <c r="AB40" s="54">
        <v>0.36085216120305857</v>
      </c>
      <c r="AC40" s="7" t="s">
        <v>197</v>
      </c>
    </row>
    <row r="41" spans="1:29" ht="68" outlineLevel="2" x14ac:dyDescent="0.2">
      <c r="A41" s="7" t="s">
        <v>47</v>
      </c>
      <c r="B41" s="6" t="s">
        <v>21</v>
      </c>
      <c r="C41" s="7" t="s">
        <v>103</v>
      </c>
      <c r="D41" s="13">
        <v>45986</v>
      </c>
      <c r="E41" s="7" t="s">
        <v>117</v>
      </c>
      <c r="F41" s="14" t="s">
        <v>20</v>
      </c>
      <c r="G41" s="21" t="s">
        <v>72</v>
      </c>
      <c r="H41" s="7" t="s">
        <v>46</v>
      </c>
      <c r="I41" s="49">
        <v>122000</v>
      </c>
      <c r="J41" s="49">
        <v>70000</v>
      </c>
      <c r="K41" s="47">
        <v>0</v>
      </c>
      <c r="L41" s="47">
        <v>0</v>
      </c>
      <c r="M41" s="7" t="s">
        <v>26</v>
      </c>
      <c r="N41" s="7">
        <v>1</v>
      </c>
      <c r="O41" s="7" t="s">
        <v>24</v>
      </c>
      <c r="P41" s="22">
        <v>122000</v>
      </c>
      <c r="Q41" s="19">
        <v>70000</v>
      </c>
      <c r="R41" s="7">
        <v>0</v>
      </c>
      <c r="S41" s="7" t="s">
        <v>156</v>
      </c>
      <c r="T41" s="39">
        <v>45047</v>
      </c>
      <c r="U41" s="39">
        <v>45047</v>
      </c>
      <c r="V41" s="7">
        <v>0</v>
      </c>
      <c r="W41" s="13">
        <v>45931</v>
      </c>
      <c r="X41" s="7">
        <v>133.38</v>
      </c>
      <c r="Y41" s="7">
        <v>0.13780176938071675</v>
      </c>
      <c r="Z41" s="16">
        <v>138811.81586444745</v>
      </c>
      <c r="AA41" s="17">
        <v>138811.81586444745</v>
      </c>
      <c r="AB41" s="54">
        <v>0.23383096933696992</v>
      </c>
      <c r="AC41" s="7" t="s">
        <v>197</v>
      </c>
    </row>
    <row r="42" spans="1:29" ht="68" outlineLevel="2" x14ac:dyDescent="0.2">
      <c r="A42" s="7" t="s">
        <v>47</v>
      </c>
      <c r="B42" s="6" t="s">
        <v>21</v>
      </c>
      <c r="C42" s="7" t="s">
        <v>104</v>
      </c>
      <c r="D42" s="13">
        <v>45986</v>
      </c>
      <c r="E42" s="7" t="s">
        <v>117</v>
      </c>
      <c r="F42" s="14" t="s">
        <v>20</v>
      </c>
      <c r="G42" s="21" t="s">
        <v>73</v>
      </c>
      <c r="H42" s="7" t="s">
        <v>46</v>
      </c>
      <c r="I42" s="49">
        <v>73000</v>
      </c>
      <c r="J42" s="49">
        <v>39000</v>
      </c>
      <c r="K42" s="47">
        <v>0</v>
      </c>
      <c r="L42" s="47">
        <v>0</v>
      </c>
      <c r="M42" s="7" t="s">
        <v>26</v>
      </c>
      <c r="N42" s="7">
        <v>1</v>
      </c>
      <c r="O42" s="7" t="s">
        <v>24</v>
      </c>
      <c r="P42" s="22">
        <v>73000</v>
      </c>
      <c r="Q42" s="19">
        <v>39000</v>
      </c>
      <c r="R42" s="7">
        <v>0</v>
      </c>
      <c r="S42" s="7" t="s">
        <v>157</v>
      </c>
      <c r="T42" s="39">
        <v>45108</v>
      </c>
      <c r="U42" s="39">
        <v>45108</v>
      </c>
      <c r="V42" s="7">
        <v>0</v>
      </c>
      <c r="W42" s="13">
        <v>45931</v>
      </c>
      <c r="X42" s="7">
        <v>134.44999999999999</v>
      </c>
      <c r="Y42" s="7">
        <v>0.12874674600223135</v>
      </c>
      <c r="Z42" s="16">
        <v>82398.512458162892</v>
      </c>
      <c r="AA42" s="17">
        <v>82398.512458162892</v>
      </c>
      <c r="AB42" s="54">
        <v>0.1388017577612525</v>
      </c>
      <c r="AC42" s="7" t="s">
        <v>197</v>
      </c>
    </row>
    <row r="43" spans="1:29" ht="68" outlineLevel="2" x14ac:dyDescent="0.2">
      <c r="A43" s="7" t="s">
        <v>47</v>
      </c>
      <c r="B43" s="6" t="s">
        <v>21</v>
      </c>
      <c r="C43" s="7" t="s">
        <v>105</v>
      </c>
      <c r="D43" s="13">
        <v>45986</v>
      </c>
      <c r="E43" s="7" t="s">
        <v>117</v>
      </c>
      <c r="F43" s="14" t="s">
        <v>20</v>
      </c>
      <c r="G43" s="21" t="s">
        <v>74</v>
      </c>
      <c r="H43" s="7" t="s">
        <v>46</v>
      </c>
      <c r="I43" s="49">
        <v>26000</v>
      </c>
      <c r="J43" s="49">
        <v>13000</v>
      </c>
      <c r="K43" s="47">
        <v>0</v>
      </c>
      <c r="L43" s="47">
        <v>0</v>
      </c>
      <c r="M43" s="7" t="s">
        <v>26</v>
      </c>
      <c r="N43" s="7">
        <v>1</v>
      </c>
      <c r="O43" s="7" t="s">
        <v>24</v>
      </c>
      <c r="P43" s="22">
        <v>26000</v>
      </c>
      <c r="Q43" s="19">
        <v>13000</v>
      </c>
      <c r="R43" s="7">
        <v>0</v>
      </c>
      <c r="S43" s="7" t="s">
        <v>158</v>
      </c>
      <c r="T43" s="39">
        <v>45170</v>
      </c>
      <c r="U43" s="39">
        <v>45170</v>
      </c>
      <c r="V43" s="7">
        <v>0</v>
      </c>
      <c r="W43" s="13">
        <v>45931</v>
      </c>
      <c r="X43" s="7">
        <v>136.11000000000001</v>
      </c>
      <c r="Y43" s="7">
        <v>0.11498053045330958</v>
      </c>
      <c r="Z43" s="16">
        <v>28989.493791786048</v>
      </c>
      <c r="AA43" s="17">
        <v>28989.493791786048</v>
      </c>
      <c r="AB43" s="54">
        <v>4.8833317190669731E-2</v>
      </c>
      <c r="AC43" s="7" t="s">
        <v>197</v>
      </c>
    </row>
    <row r="44" spans="1:29" ht="68" outlineLevel="2" x14ac:dyDescent="0.2">
      <c r="A44" s="7" t="s">
        <v>47</v>
      </c>
      <c r="B44" s="6" t="s">
        <v>21</v>
      </c>
      <c r="C44" s="7" t="s">
        <v>106</v>
      </c>
      <c r="D44" s="13">
        <v>45986</v>
      </c>
      <c r="E44" s="7" t="s">
        <v>117</v>
      </c>
      <c r="F44" s="14" t="s">
        <v>20</v>
      </c>
      <c r="G44" s="21" t="s">
        <v>75</v>
      </c>
      <c r="H44" s="7" t="s">
        <v>46</v>
      </c>
      <c r="I44" s="49">
        <v>93000</v>
      </c>
      <c r="J44" s="49">
        <v>43000</v>
      </c>
      <c r="K44" s="47">
        <v>0</v>
      </c>
      <c r="L44" s="47">
        <v>0</v>
      </c>
      <c r="M44" s="7" t="s">
        <v>26</v>
      </c>
      <c r="N44" s="7">
        <v>1</v>
      </c>
      <c r="O44" s="7" t="s">
        <v>24</v>
      </c>
      <c r="P44" s="22">
        <v>93000</v>
      </c>
      <c r="Q44" s="19">
        <v>43000</v>
      </c>
      <c r="R44" s="7">
        <v>0</v>
      </c>
      <c r="S44" s="7" t="s">
        <v>159</v>
      </c>
      <c r="T44" s="39">
        <v>45231</v>
      </c>
      <c r="U44" s="39">
        <v>45231</v>
      </c>
      <c r="V44" s="7">
        <v>0</v>
      </c>
      <c r="W44" s="13">
        <v>45931</v>
      </c>
      <c r="X44" s="7">
        <v>137.09</v>
      </c>
      <c r="Y44" s="7">
        <v>0.10700999343496953</v>
      </c>
      <c r="Z44" s="16">
        <v>102951.92938945217</v>
      </c>
      <c r="AA44" s="17">
        <v>102951.92938945217</v>
      </c>
      <c r="AB44" s="54">
        <v>0.17342435364259623</v>
      </c>
      <c r="AC44" s="7" t="s">
        <v>197</v>
      </c>
    </row>
    <row r="45" spans="1:29" ht="68" outlineLevel="2" x14ac:dyDescent="0.2">
      <c r="A45" s="7" t="s">
        <v>47</v>
      </c>
      <c r="B45" s="6" t="s">
        <v>21</v>
      </c>
      <c r="C45" s="7" t="s">
        <v>107</v>
      </c>
      <c r="D45" s="13">
        <v>45986</v>
      </c>
      <c r="E45" s="7" t="s">
        <v>117</v>
      </c>
      <c r="F45" s="14" t="s">
        <v>20</v>
      </c>
      <c r="G45" s="21" t="s">
        <v>76</v>
      </c>
      <c r="H45" s="7" t="s">
        <v>46</v>
      </c>
      <c r="I45" s="49">
        <v>1547000</v>
      </c>
      <c r="J45" s="49">
        <v>648000</v>
      </c>
      <c r="K45" s="47">
        <v>0</v>
      </c>
      <c r="L45" s="47">
        <v>0</v>
      </c>
      <c r="M45" s="7" t="s">
        <v>26</v>
      </c>
      <c r="N45" s="7">
        <v>1</v>
      </c>
      <c r="O45" s="7" t="s">
        <v>24</v>
      </c>
      <c r="P45" s="22">
        <v>1547000</v>
      </c>
      <c r="Q45" s="19">
        <v>648000</v>
      </c>
      <c r="R45" s="7">
        <v>0</v>
      </c>
      <c r="S45" s="7" t="s">
        <v>160</v>
      </c>
      <c r="T45" s="39">
        <v>45292</v>
      </c>
      <c r="U45" s="39">
        <v>45292</v>
      </c>
      <c r="V45" s="7">
        <v>0</v>
      </c>
      <c r="W45" s="13">
        <v>45931</v>
      </c>
      <c r="X45" s="7">
        <v>138.97999999999999</v>
      </c>
      <c r="Y45" s="7">
        <v>9.1955677075838294E-2</v>
      </c>
      <c r="Z45" s="16">
        <v>1689255.4324363219</v>
      </c>
      <c r="AA45" s="17">
        <v>1689255.4324363219</v>
      </c>
      <c r="AB45" s="54">
        <v>2.8455807797374626</v>
      </c>
      <c r="AC45" s="7" t="s">
        <v>197</v>
      </c>
    </row>
    <row r="46" spans="1:29" ht="68" outlineLevel="2" x14ac:dyDescent="0.2">
      <c r="A46" s="7" t="s">
        <v>47</v>
      </c>
      <c r="B46" s="6" t="s">
        <v>21</v>
      </c>
      <c r="C46" s="7" t="s">
        <v>108</v>
      </c>
      <c r="D46" s="13">
        <v>45986</v>
      </c>
      <c r="E46" s="7" t="s">
        <v>117</v>
      </c>
      <c r="F46" s="14" t="s">
        <v>20</v>
      </c>
      <c r="G46" s="21" t="s">
        <v>77</v>
      </c>
      <c r="H46" s="7" t="s">
        <v>46</v>
      </c>
      <c r="I46" s="49">
        <v>12000</v>
      </c>
      <c r="J46" s="49">
        <v>5000</v>
      </c>
      <c r="K46" s="47">
        <v>0</v>
      </c>
      <c r="L46" s="47">
        <v>0</v>
      </c>
      <c r="M46" s="7" t="s">
        <v>26</v>
      </c>
      <c r="N46" s="7">
        <v>1</v>
      </c>
      <c r="O46" s="7" t="s">
        <v>24</v>
      </c>
      <c r="P46" s="22">
        <v>12000</v>
      </c>
      <c r="Q46" s="19">
        <v>5000</v>
      </c>
      <c r="R46" s="7">
        <v>0</v>
      </c>
      <c r="S46" s="7" t="s">
        <v>161</v>
      </c>
      <c r="T46" s="39">
        <v>45352</v>
      </c>
      <c r="U46" s="39">
        <v>45352</v>
      </c>
      <c r="V46" s="7">
        <v>0</v>
      </c>
      <c r="W46" s="13">
        <v>45931</v>
      </c>
      <c r="X46" s="7">
        <v>141.47999999999999</v>
      </c>
      <c r="Y46" s="7">
        <v>7.2660446706248161E-2</v>
      </c>
      <c r="Z46" s="16">
        <v>12871.925360474977</v>
      </c>
      <c r="AA46" s="17">
        <v>12871.925360474977</v>
      </c>
      <c r="AB46" s="54">
        <v>2.1682986895093816E-2</v>
      </c>
      <c r="AC46" s="7" t="s">
        <v>197</v>
      </c>
    </row>
    <row r="47" spans="1:29" ht="68" outlineLevel="2" x14ac:dyDescent="0.2">
      <c r="A47" s="7" t="s">
        <v>47</v>
      </c>
      <c r="B47" s="6" t="s">
        <v>21</v>
      </c>
      <c r="C47" s="7" t="s">
        <v>109</v>
      </c>
      <c r="D47" s="13">
        <v>45986</v>
      </c>
      <c r="E47" s="7" t="s">
        <v>117</v>
      </c>
      <c r="F47" s="14" t="s">
        <v>20</v>
      </c>
      <c r="G47" s="21" t="s">
        <v>78</v>
      </c>
      <c r="H47" s="7" t="s">
        <v>46</v>
      </c>
      <c r="I47" s="49">
        <v>12000</v>
      </c>
      <c r="J47" s="49">
        <v>4000</v>
      </c>
      <c r="K47" s="47">
        <v>0</v>
      </c>
      <c r="L47" s="47">
        <v>0</v>
      </c>
      <c r="M47" s="7" t="s">
        <v>26</v>
      </c>
      <c r="N47" s="7">
        <v>1</v>
      </c>
      <c r="O47" s="7" t="s">
        <v>24</v>
      </c>
      <c r="P47" s="22">
        <v>12000</v>
      </c>
      <c r="Q47" s="19">
        <v>4000</v>
      </c>
      <c r="R47" s="7">
        <v>0</v>
      </c>
      <c r="S47" s="7" t="s">
        <v>162</v>
      </c>
      <c r="T47" s="13">
        <v>45413</v>
      </c>
      <c r="U47" s="13">
        <v>45413</v>
      </c>
      <c r="V47" s="7">
        <v>0</v>
      </c>
      <c r="W47" s="13">
        <v>45931</v>
      </c>
      <c r="X47" s="7">
        <v>142.91999999999999</v>
      </c>
      <c r="Y47" s="7">
        <v>6.1852784774699243E-2</v>
      </c>
      <c r="Z47" s="16">
        <v>12742.233417296391</v>
      </c>
      <c r="AA47" s="17">
        <v>12742.233417296391</v>
      </c>
      <c r="AB47" s="54">
        <v>2.1464518513279272E-2</v>
      </c>
      <c r="AC47" s="7" t="s">
        <v>197</v>
      </c>
    </row>
    <row r="48" spans="1:29" ht="68" outlineLevel="2" x14ac:dyDescent="0.2">
      <c r="A48" s="7" t="s">
        <v>47</v>
      </c>
      <c r="B48" s="6" t="s">
        <v>21</v>
      </c>
      <c r="C48" s="7" t="s">
        <v>110</v>
      </c>
      <c r="D48" s="13">
        <v>45986</v>
      </c>
      <c r="E48" s="7" t="s">
        <v>117</v>
      </c>
      <c r="F48" s="14" t="s">
        <v>20</v>
      </c>
      <c r="G48" s="21" t="s">
        <v>79</v>
      </c>
      <c r="H48" s="7" t="s">
        <v>46</v>
      </c>
      <c r="I48" s="49">
        <v>12000</v>
      </c>
      <c r="J48" s="49">
        <v>4000</v>
      </c>
      <c r="K48" s="47">
        <v>0</v>
      </c>
      <c r="L48" s="47">
        <v>0</v>
      </c>
      <c r="M48" s="7" t="s">
        <v>26</v>
      </c>
      <c r="N48" s="7">
        <v>1</v>
      </c>
      <c r="O48" s="7" t="s">
        <v>24</v>
      </c>
      <c r="P48" s="22">
        <v>12000</v>
      </c>
      <c r="Q48" s="19">
        <v>4000</v>
      </c>
      <c r="R48" s="7">
        <v>0</v>
      </c>
      <c r="S48" s="7" t="s">
        <v>163</v>
      </c>
      <c r="T48" s="13">
        <v>45474</v>
      </c>
      <c r="U48" s="13">
        <v>45474</v>
      </c>
      <c r="V48" s="7">
        <v>0</v>
      </c>
      <c r="W48" s="13">
        <v>45931</v>
      </c>
      <c r="X48" s="7">
        <v>143.66999999999999</v>
      </c>
      <c r="Y48" s="7">
        <v>5.6309598385188231E-2</v>
      </c>
      <c r="Z48" s="16">
        <v>12675.715180622259</v>
      </c>
      <c r="AA48" s="17">
        <v>12675.715180622259</v>
      </c>
      <c r="AB48" s="54">
        <v>2.1352467362134569E-2</v>
      </c>
      <c r="AC48" s="7" t="s">
        <v>197</v>
      </c>
    </row>
    <row r="49" spans="1:29" ht="68" outlineLevel="2" x14ac:dyDescent="0.2">
      <c r="A49" s="7" t="s">
        <v>47</v>
      </c>
      <c r="B49" s="6" t="s">
        <v>21</v>
      </c>
      <c r="C49" s="7" t="s">
        <v>111</v>
      </c>
      <c r="D49" s="13">
        <v>45986</v>
      </c>
      <c r="E49" s="7" t="s">
        <v>117</v>
      </c>
      <c r="F49" s="14" t="s">
        <v>20</v>
      </c>
      <c r="G49" s="21" t="s">
        <v>80</v>
      </c>
      <c r="H49" s="7" t="s">
        <v>46</v>
      </c>
      <c r="I49" s="49">
        <v>6000</v>
      </c>
      <c r="J49" s="49">
        <v>2000</v>
      </c>
      <c r="K49" s="47">
        <v>0</v>
      </c>
      <c r="L49" s="47">
        <v>0</v>
      </c>
      <c r="M49" s="7" t="s">
        <v>26</v>
      </c>
      <c r="N49" s="7">
        <v>1</v>
      </c>
      <c r="O49" s="7" t="s">
        <v>24</v>
      </c>
      <c r="P49" s="22">
        <v>6000</v>
      </c>
      <c r="Q49" s="19">
        <v>2000</v>
      </c>
      <c r="R49" s="7">
        <v>0</v>
      </c>
      <c r="S49" s="7" t="s">
        <v>164</v>
      </c>
      <c r="T49" s="13">
        <v>45536</v>
      </c>
      <c r="U49" s="13">
        <v>45536</v>
      </c>
      <c r="V49" s="7">
        <v>0</v>
      </c>
      <c r="W49" s="13">
        <v>45931</v>
      </c>
      <c r="X49" s="7">
        <v>144.02000000000001</v>
      </c>
      <c r="Y49" s="7">
        <v>5.3742535758922294E-2</v>
      </c>
      <c r="Z49" s="16">
        <v>6322.4552145535336</v>
      </c>
      <c r="AA49" s="17">
        <v>6322.4552145535336</v>
      </c>
      <c r="AB49" s="54">
        <v>1.0650288105533513E-2</v>
      </c>
      <c r="AC49" s="7" t="s">
        <v>197</v>
      </c>
    </row>
    <row r="50" spans="1:29" ht="34" outlineLevel="1" x14ac:dyDescent="0.2">
      <c r="A50" s="70" t="s">
        <v>175</v>
      </c>
      <c r="B50" s="32"/>
      <c r="C50" s="31"/>
      <c r="D50" s="38"/>
      <c r="E50" s="31"/>
      <c r="F50" s="33"/>
      <c r="G50" s="69"/>
      <c r="H50" s="31"/>
      <c r="I50" s="50">
        <f>SUBTOTAL(9,I18:I49)</f>
        <v>23525000</v>
      </c>
      <c r="J50" s="50">
        <f>SUBTOTAL(9,J18:J49)</f>
        <v>20318000</v>
      </c>
      <c r="K50" s="47">
        <f>SUBTOTAL(9,K18:K49)</f>
        <v>0</v>
      </c>
      <c r="L50" s="47">
        <f>SUBTOTAL(9,L18:L49)</f>
        <v>0</v>
      </c>
      <c r="M50" s="31"/>
      <c r="N50" s="31"/>
      <c r="O50" s="31"/>
      <c r="P50" s="34">
        <f>SUBTOTAL(9,P18:P49)</f>
        <v>23525000</v>
      </c>
      <c r="Q50" s="19">
        <f>SUBTOTAL(9,Q18:Q49)</f>
        <v>20318000</v>
      </c>
      <c r="R50" s="7">
        <f>SUBTOTAL(9,R18:R49)</f>
        <v>0</v>
      </c>
      <c r="S50" s="7"/>
      <c r="T50" s="13"/>
      <c r="U50" s="38"/>
      <c r="V50" s="7"/>
      <c r="W50" s="13"/>
      <c r="X50" s="7"/>
      <c r="Y50" s="7"/>
      <c r="Z50" s="16"/>
      <c r="AA50" s="17"/>
      <c r="AB50" s="54"/>
      <c r="AC50" s="7"/>
    </row>
    <row r="51" spans="1:29" ht="51" outlineLevel="2" x14ac:dyDescent="0.2">
      <c r="A51" s="31" t="s">
        <v>114</v>
      </c>
      <c r="B51" s="32"/>
      <c r="C51" s="31" t="s">
        <v>115</v>
      </c>
      <c r="D51" s="38">
        <v>45966</v>
      </c>
      <c r="E51" s="31" t="s">
        <v>116</v>
      </c>
      <c r="F51" s="33" t="s">
        <v>20</v>
      </c>
      <c r="G51" s="31" t="s">
        <v>128</v>
      </c>
      <c r="H51" s="31">
        <v>187455</v>
      </c>
      <c r="I51" s="50">
        <v>1423500</v>
      </c>
      <c r="J51" s="50">
        <v>26000</v>
      </c>
      <c r="K51" s="47">
        <v>0</v>
      </c>
      <c r="L51" s="47">
        <v>0</v>
      </c>
      <c r="M51" s="31" t="s">
        <v>26</v>
      </c>
      <c r="N51" s="31">
        <v>1</v>
      </c>
      <c r="O51" s="31" t="s">
        <v>24</v>
      </c>
      <c r="P51" s="34">
        <v>1423500</v>
      </c>
      <c r="Q51" s="19">
        <v>26000</v>
      </c>
      <c r="R51" s="7">
        <v>0</v>
      </c>
      <c r="S51" s="7" t="s">
        <v>165</v>
      </c>
      <c r="T51" s="13">
        <v>45658</v>
      </c>
      <c r="U51" s="35">
        <v>45931</v>
      </c>
      <c r="V51" s="7">
        <v>273</v>
      </c>
      <c r="W51" s="13">
        <v>45931</v>
      </c>
      <c r="X51" s="7">
        <v>151.76</v>
      </c>
      <c r="Y51" s="7">
        <v>0</v>
      </c>
      <c r="Z51" s="16">
        <v>1423500</v>
      </c>
      <c r="AA51" s="17">
        <v>1423500</v>
      </c>
      <c r="AB51" s="54">
        <v>2.3979110335695029</v>
      </c>
      <c r="AC51" s="7" t="s">
        <v>197</v>
      </c>
    </row>
    <row r="52" spans="1:29" ht="35" outlineLevel="1" thickBot="1" x14ac:dyDescent="0.25">
      <c r="A52" s="64" t="s">
        <v>176</v>
      </c>
      <c r="B52" s="71"/>
      <c r="C52" s="18"/>
      <c r="D52" s="58"/>
      <c r="E52" s="18"/>
      <c r="F52" s="59"/>
      <c r="G52" s="18"/>
      <c r="H52" s="18"/>
      <c r="I52" s="61">
        <f>SUBTOTAL(9,I51:I51)</f>
        <v>1423500</v>
      </c>
      <c r="J52" s="61">
        <f>SUBTOTAL(9,J51:J51)</f>
        <v>26000</v>
      </c>
      <c r="K52" s="61">
        <f>SUBTOTAL(9,K51:K51)</f>
        <v>0</v>
      </c>
      <c r="L52" s="61">
        <f>SUBTOTAL(9,L51:L51)</f>
        <v>0</v>
      </c>
      <c r="M52" s="18"/>
      <c r="N52" s="18"/>
      <c r="O52" s="18"/>
      <c r="P52" s="72">
        <f>SUBTOTAL(9,P51:P51)</f>
        <v>1423500</v>
      </c>
      <c r="Q52" s="73">
        <f>SUBTOTAL(9,Q51:Q51)</f>
        <v>26000</v>
      </c>
      <c r="R52" s="18">
        <f>SUBTOTAL(9,R51:R51)</f>
        <v>0</v>
      </c>
      <c r="S52" s="18"/>
      <c r="T52" s="58"/>
      <c r="U52" s="74"/>
      <c r="V52" s="18"/>
      <c r="W52" s="58"/>
      <c r="X52" s="18"/>
      <c r="Y52" s="18"/>
      <c r="Z52" s="62"/>
      <c r="AA52" s="63"/>
      <c r="AB52" s="56"/>
      <c r="AC52" s="18"/>
    </row>
    <row r="53" spans="1:29" ht="18" thickBot="1" x14ac:dyDescent="0.25">
      <c r="A53" s="78" t="s">
        <v>174</v>
      </c>
      <c r="B53" s="79"/>
      <c r="C53" s="80"/>
      <c r="D53" s="81"/>
      <c r="E53" s="80"/>
      <c r="F53" s="82"/>
      <c r="G53" s="80"/>
      <c r="H53" s="80"/>
      <c r="I53" s="83">
        <f>SUBTOTAL(9,I18:I51)</f>
        <v>24948500</v>
      </c>
      <c r="J53" s="83">
        <f>SUBTOTAL(9,J18:J51)</f>
        <v>20344000</v>
      </c>
      <c r="K53" s="83">
        <f>SUBTOTAL(9,K18:K51)</f>
        <v>0</v>
      </c>
      <c r="L53" s="83">
        <f>SUBTOTAL(9,L18:L51)</f>
        <v>0</v>
      </c>
      <c r="M53" s="80"/>
      <c r="N53" s="80"/>
      <c r="O53" s="80"/>
      <c r="P53" s="84">
        <f>SUBTOTAL(9,P18:P51)</f>
        <v>24948500</v>
      </c>
      <c r="Q53" s="85">
        <f>SUBTOTAL(9,Q18:Q51)</f>
        <v>20344000</v>
      </c>
      <c r="R53" s="86">
        <f>SUBTOTAL(9,R18:R51)</f>
        <v>0</v>
      </c>
      <c r="S53" s="18"/>
      <c r="T53" s="58"/>
      <c r="U53" s="74"/>
      <c r="V53" s="18"/>
      <c r="W53" s="58"/>
      <c r="X53" s="18"/>
      <c r="Y53" s="18"/>
      <c r="Z53" s="62"/>
      <c r="AA53" s="63"/>
      <c r="AB53" s="56"/>
      <c r="AC53" s="18"/>
    </row>
    <row r="57" spans="1:29" ht="17" thickBot="1" x14ac:dyDescent="0.25"/>
    <row r="58" spans="1:29" ht="17" thickBot="1" x14ac:dyDescent="0.25">
      <c r="A58" s="144" t="s">
        <v>169</v>
      </c>
      <c r="B58" s="145"/>
      <c r="C58" s="145"/>
      <c r="D58" s="145"/>
      <c r="E58" s="145"/>
      <c r="F58" s="145"/>
      <c r="G58" s="145"/>
      <c r="H58" s="145"/>
      <c r="I58" s="145"/>
      <c r="J58" s="145"/>
      <c r="K58" s="145"/>
      <c r="L58" s="145"/>
      <c r="M58" s="145"/>
      <c r="N58" s="145"/>
      <c r="O58" s="145"/>
      <c r="P58" s="145"/>
      <c r="Q58" s="145"/>
      <c r="R58" s="145"/>
      <c r="S58" s="146"/>
    </row>
    <row r="59" spans="1:29" ht="84" x14ac:dyDescent="0.2">
      <c r="A59" s="1" t="s">
        <v>0</v>
      </c>
      <c r="B59" s="1" t="s">
        <v>1</v>
      </c>
      <c r="C59" s="1" t="s">
        <v>29</v>
      </c>
      <c r="D59" s="1" t="s">
        <v>30</v>
      </c>
      <c r="E59" s="1" t="s">
        <v>2</v>
      </c>
      <c r="F59" s="2" t="s">
        <v>3</v>
      </c>
      <c r="G59" s="1" t="s">
        <v>112</v>
      </c>
      <c r="H59" s="1" t="s">
        <v>4</v>
      </c>
      <c r="I59" s="43" t="s">
        <v>8</v>
      </c>
      <c r="J59" s="43" t="s">
        <v>9</v>
      </c>
      <c r="K59" s="44" t="s">
        <v>34</v>
      </c>
      <c r="L59" s="45" t="s">
        <v>35</v>
      </c>
      <c r="M59" s="12" t="s">
        <v>5</v>
      </c>
      <c r="N59" s="3" t="s">
        <v>6</v>
      </c>
      <c r="O59" s="3" t="s">
        <v>7</v>
      </c>
      <c r="P59" s="3" t="s">
        <v>36</v>
      </c>
      <c r="Q59" s="3" t="s">
        <v>37</v>
      </c>
      <c r="R59" s="3" t="s">
        <v>38</v>
      </c>
      <c r="S59" s="3" t="s">
        <v>132</v>
      </c>
      <c r="T59" s="4" t="s">
        <v>10</v>
      </c>
      <c r="U59" s="4" t="s">
        <v>11</v>
      </c>
      <c r="V59" s="1" t="s">
        <v>12</v>
      </c>
      <c r="W59" s="3" t="s">
        <v>13</v>
      </c>
      <c r="X59" s="5" t="s">
        <v>14</v>
      </c>
      <c r="Y59" s="5" t="s">
        <v>15</v>
      </c>
      <c r="Z59" s="5" t="s">
        <v>16</v>
      </c>
      <c r="AA59" s="5" t="s">
        <v>17</v>
      </c>
      <c r="AB59" s="53" t="s">
        <v>18</v>
      </c>
      <c r="AC59" s="5" t="s">
        <v>19</v>
      </c>
    </row>
    <row r="60" spans="1:29" ht="102" outlineLevel="2" x14ac:dyDescent="0.2">
      <c r="A60" s="7" t="s">
        <v>39</v>
      </c>
      <c r="B60" s="7" t="s">
        <v>43</v>
      </c>
      <c r="C60" s="7" t="s">
        <v>41</v>
      </c>
      <c r="D60" s="13">
        <v>45993</v>
      </c>
      <c r="E60" s="7" t="s">
        <v>40</v>
      </c>
      <c r="F60" s="14" t="s">
        <v>20</v>
      </c>
      <c r="G60" s="7" t="s">
        <v>121</v>
      </c>
      <c r="H60" s="7" t="s">
        <v>42</v>
      </c>
      <c r="I60" s="46">
        <v>36600</v>
      </c>
      <c r="J60" s="47">
        <v>0</v>
      </c>
      <c r="K60" s="47">
        <v>0</v>
      </c>
      <c r="L60" s="47">
        <v>0</v>
      </c>
      <c r="M60" s="7" t="s">
        <v>26</v>
      </c>
      <c r="N60" s="7">
        <v>1</v>
      </c>
      <c r="O60" s="7" t="s">
        <v>122</v>
      </c>
      <c r="P60" s="15">
        <v>36600</v>
      </c>
      <c r="Q60" s="7">
        <v>0</v>
      </c>
      <c r="R60" s="7">
        <v>0</v>
      </c>
      <c r="S60" s="7" t="s">
        <v>133</v>
      </c>
      <c r="T60" s="13">
        <v>44682</v>
      </c>
      <c r="U60" s="13">
        <v>44713</v>
      </c>
      <c r="V60" s="7">
        <v>31</v>
      </c>
      <c r="W60" s="13">
        <v>45931</v>
      </c>
      <c r="X60" s="7">
        <v>119.31</v>
      </c>
      <c r="Y60" s="7">
        <v>0.27198055485709483</v>
      </c>
      <c r="Z60" s="16">
        <v>46554.488307769672</v>
      </c>
      <c r="AA60" s="17">
        <v>46554.488307769672</v>
      </c>
      <c r="AB60" s="54">
        <v>7.8421862434410461E-2</v>
      </c>
      <c r="AC60" s="7" t="s">
        <v>197</v>
      </c>
    </row>
    <row r="61" spans="1:29" ht="102" outlineLevel="2" x14ac:dyDescent="0.2">
      <c r="A61" s="7" t="s">
        <v>39</v>
      </c>
      <c r="B61" s="7" t="s">
        <v>43</v>
      </c>
      <c r="C61" s="7" t="s">
        <v>41</v>
      </c>
      <c r="D61" s="13">
        <v>45993</v>
      </c>
      <c r="E61" s="7" t="s">
        <v>40</v>
      </c>
      <c r="F61" s="14" t="s">
        <v>20</v>
      </c>
      <c r="G61" s="7" t="s">
        <v>123</v>
      </c>
      <c r="H61" s="7" t="s">
        <v>42</v>
      </c>
      <c r="I61" s="46">
        <v>9652</v>
      </c>
      <c r="J61" s="47">
        <v>0</v>
      </c>
      <c r="K61" s="47">
        <v>0</v>
      </c>
      <c r="L61" s="47">
        <v>0</v>
      </c>
      <c r="M61" s="7" t="s">
        <v>26</v>
      </c>
      <c r="N61" s="7">
        <v>1</v>
      </c>
      <c r="O61" s="7" t="s">
        <v>122</v>
      </c>
      <c r="P61" s="15">
        <v>9652</v>
      </c>
      <c r="Q61" s="7">
        <v>0</v>
      </c>
      <c r="R61" s="7">
        <v>0</v>
      </c>
      <c r="S61" s="7" t="s">
        <v>133</v>
      </c>
      <c r="T61" s="13">
        <v>44440</v>
      </c>
      <c r="U61" s="13">
        <v>44470</v>
      </c>
      <c r="V61" s="7">
        <v>30</v>
      </c>
      <c r="W61" s="13">
        <v>45931</v>
      </c>
      <c r="X61" s="7">
        <v>110.06</v>
      </c>
      <c r="Y61" s="7">
        <v>0.378884244957296</v>
      </c>
      <c r="Z61" s="16">
        <v>13308.99073232782</v>
      </c>
      <c r="AA61" s="17">
        <v>13308.99073232782</v>
      </c>
      <c r="AB61" s="54">
        <v>2.241923127693933E-2</v>
      </c>
      <c r="AC61" s="7" t="s">
        <v>197</v>
      </c>
    </row>
    <row r="62" spans="1:29" ht="102" outlineLevel="2" x14ac:dyDescent="0.2">
      <c r="A62" s="7" t="s">
        <v>39</v>
      </c>
      <c r="B62" s="7" t="s">
        <v>43</v>
      </c>
      <c r="C62" s="7" t="s">
        <v>41</v>
      </c>
      <c r="D62" s="13">
        <v>45993</v>
      </c>
      <c r="E62" s="7" t="s">
        <v>40</v>
      </c>
      <c r="F62" s="14" t="s">
        <v>20</v>
      </c>
      <c r="G62" s="7" t="s">
        <v>124</v>
      </c>
      <c r="H62" s="7" t="s">
        <v>42</v>
      </c>
      <c r="I62" s="46">
        <v>10504</v>
      </c>
      <c r="J62" s="47">
        <v>0</v>
      </c>
      <c r="K62" s="47">
        <v>0</v>
      </c>
      <c r="L62" s="47">
        <v>0</v>
      </c>
      <c r="M62" s="7" t="s">
        <v>26</v>
      </c>
      <c r="N62" s="7">
        <v>1</v>
      </c>
      <c r="O62" s="7" t="s">
        <v>122</v>
      </c>
      <c r="P62" s="15">
        <v>10504</v>
      </c>
      <c r="Q62" s="7">
        <v>0</v>
      </c>
      <c r="R62" s="7">
        <v>0</v>
      </c>
      <c r="S62" s="7" t="s">
        <v>133</v>
      </c>
      <c r="T62" s="13">
        <v>44440</v>
      </c>
      <c r="U62" s="13">
        <v>44470</v>
      </c>
      <c r="V62" s="7">
        <v>30</v>
      </c>
      <c r="W62" s="13">
        <v>45931</v>
      </c>
      <c r="X62" s="7">
        <v>110.06</v>
      </c>
      <c r="Y62" s="7">
        <v>0.378884244957296</v>
      </c>
      <c r="Z62" s="16">
        <v>14483.800109031437</v>
      </c>
      <c r="AA62" s="17">
        <v>14483.800109031437</v>
      </c>
      <c r="AB62" s="54">
        <v>2.4398218538434598E-2</v>
      </c>
      <c r="AC62" s="7" t="s">
        <v>197</v>
      </c>
    </row>
    <row r="63" spans="1:29" ht="102" outlineLevel="2" x14ac:dyDescent="0.2">
      <c r="A63" s="7" t="s">
        <v>39</v>
      </c>
      <c r="B63" s="7" t="s">
        <v>43</v>
      </c>
      <c r="C63" s="7" t="s">
        <v>41</v>
      </c>
      <c r="D63" s="13">
        <v>45993</v>
      </c>
      <c r="E63" s="7" t="s">
        <v>40</v>
      </c>
      <c r="F63" s="14" t="s">
        <v>20</v>
      </c>
      <c r="G63" s="7" t="s">
        <v>125</v>
      </c>
      <c r="H63" s="7" t="s">
        <v>42</v>
      </c>
      <c r="I63" s="46">
        <v>19911</v>
      </c>
      <c r="J63" s="47">
        <v>0</v>
      </c>
      <c r="K63" s="47">
        <v>0</v>
      </c>
      <c r="L63" s="47">
        <v>0</v>
      </c>
      <c r="M63" s="7" t="s">
        <v>26</v>
      </c>
      <c r="N63" s="7">
        <v>1</v>
      </c>
      <c r="O63" s="7" t="s">
        <v>122</v>
      </c>
      <c r="P63" s="15">
        <v>19911</v>
      </c>
      <c r="Q63" s="7">
        <v>0</v>
      </c>
      <c r="R63" s="7">
        <v>0</v>
      </c>
      <c r="S63" s="7" t="s">
        <v>133</v>
      </c>
      <c r="T63" s="13">
        <v>44593</v>
      </c>
      <c r="U63" s="13">
        <v>44621</v>
      </c>
      <c r="V63" s="7">
        <v>28</v>
      </c>
      <c r="W63" s="13">
        <v>45931</v>
      </c>
      <c r="X63" s="7">
        <v>116.26</v>
      </c>
      <c r="Y63" s="7">
        <v>0.3053500774126956</v>
      </c>
      <c r="Z63" s="16">
        <v>25990.825391364182</v>
      </c>
      <c r="AA63" s="17">
        <v>25990.825391364182</v>
      </c>
      <c r="AB63" s="54">
        <v>4.3782007009153891E-2</v>
      </c>
      <c r="AC63" s="7" t="s">
        <v>197</v>
      </c>
    </row>
    <row r="64" spans="1:29" ht="102" outlineLevel="2" x14ac:dyDescent="0.2">
      <c r="A64" s="7" t="s">
        <v>39</v>
      </c>
      <c r="B64" s="7" t="s">
        <v>43</v>
      </c>
      <c r="C64" s="7" t="s">
        <v>41</v>
      </c>
      <c r="D64" s="13">
        <v>45993</v>
      </c>
      <c r="E64" s="7" t="s">
        <v>40</v>
      </c>
      <c r="F64" s="14" t="s">
        <v>20</v>
      </c>
      <c r="G64" s="7" t="s">
        <v>126</v>
      </c>
      <c r="H64" s="7" t="s">
        <v>42</v>
      </c>
      <c r="I64" s="46">
        <v>93333</v>
      </c>
      <c r="J64" s="47">
        <v>0</v>
      </c>
      <c r="K64" s="47">
        <v>0</v>
      </c>
      <c r="L64" s="47">
        <v>0</v>
      </c>
      <c r="M64" s="7" t="s">
        <v>26</v>
      </c>
      <c r="N64" s="7">
        <v>1</v>
      </c>
      <c r="O64" s="7" t="s">
        <v>122</v>
      </c>
      <c r="P64" s="15">
        <v>93333</v>
      </c>
      <c r="Q64" s="7">
        <v>0</v>
      </c>
      <c r="R64" s="7">
        <v>0</v>
      </c>
      <c r="S64" s="7" t="s">
        <v>133</v>
      </c>
      <c r="T64" s="13">
        <v>44593</v>
      </c>
      <c r="U64" s="13">
        <v>44621</v>
      </c>
      <c r="V64" s="7">
        <v>28</v>
      </c>
      <c r="W64" s="13">
        <v>45931</v>
      </c>
      <c r="X64" s="7">
        <v>116.26</v>
      </c>
      <c r="Y64" s="7">
        <v>0.3053500774126956</v>
      </c>
      <c r="Z64" s="16">
        <v>121832.23877515912</v>
      </c>
      <c r="AA64" s="17">
        <v>121832.23877515912</v>
      </c>
      <c r="AB64" s="54">
        <v>0.20522857014641957</v>
      </c>
      <c r="AC64" s="7" t="s">
        <v>197</v>
      </c>
    </row>
    <row r="65" spans="1:29" ht="102" outlineLevel="2" x14ac:dyDescent="0.2">
      <c r="A65" s="7" t="s">
        <v>39</v>
      </c>
      <c r="B65" s="7" t="s">
        <v>43</v>
      </c>
      <c r="C65" s="7" t="s">
        <v>41</v>
      </c>
      <c r="D65" s="13">
        <v>45993</v>
      </c>
      <c r="E65" s="7" t="s">
        <v>40</v>
      </c>
      <c r="F65" s="14" t="s">
        <v>20</v>
      </c>
      <c r="G65" s="7" t="s">
        <v>126</v>
      </c>
      <c r="H65" s="7" t="s">
        <v>42</v>
      </c>
      <c r="I65" s="46">
        <v>29166</v>
      </c>
      <c r="J65" s="47">
        <v>0</v>
      </c>
      <c r="K65" s="47">
        <v>0</v>
      </c>
      <c r="L65" s="47">
        <v>0</v>
      </c>
      <c r="M65" s="7" t="s">
        <v>26</v>
      </c>
      <c r="N65" s="7">
        <v>1</v>
      </c>
      <c r="O65" s="7" t="s">
        <v>122</v>
      </c>
      <c r="P65" s="15">
        <v>29166</v>
      </c>
      <c r="Q65" s="7">
        <v>0</v>
      </c>
      <c r="R65" s="7">
        <v>0</v>
      </c>
      <c r="S65" s="7" t="s">
        <v>133</v>
      </c>
      <c r="T65" s="13">
        <v>44774</v>
      </c>
      <c r="U65" s="13">
        <v>45901</v>
      </c>
      <c r="V65" s="7">
        <v>1127</v>
      </c>
      <c r="W65" s="13">
        <v>45931</v>
      </c>
      <c r="X65" s="7">
        <v>151.47999999999999</v>
      </c>
      <c r="Y65" s="7">
        <v>1.848428835489857E-3</v>
      </c>
      <c r="Z65" s="16">
        <v>29219.911275415896</v>
      </c>
      <c r="AA65" s="17">
        <v>29219.911275415896</v>
      </c>
      <c r="AB65" s="54">
        <v>4.9221459534416367E-2</v>
      </c>
      <c r="AC65" s="7" t="s">
        <v>197</v>
      </c>
    </row>
    <row r="66" spans="1:29" ht="35" outlineLevel="1" thickBot="1" x14ac:dyDescent="0.25">
      <c r="A66" s="64" t="s">
        <v>177</v>
      </c>
      <c r="B66" s="18"/>
      <c r="C66" s="18"/>
      <c r="D66" s="58"/>
      <c r="E66" s="18"/>
      <c r="F66" s="59"/>
      <c r="G66" s="18"/>
      <c r="H66" s="18"/>
      <c r="I66" s="60">
        <f>SUBTOTAL(9,I60:I65)</f>
        <v>199166</v>
      </c>
      <c r="J66" s="61">
        <f>SUBTOTAL(9,J60:J65)</f>
        <v>0</v>
      </c>
      <c r="K66" s="61">
        <f>SUBTOTAL(9,K60:K65)</f>
        <v>0</v>
      </c>
      <c r="L66" s="61">
        <f>SUBTOTAL(9,L60:L65)</f>
        <v>0</v>
      </c>
      <c r="M66" s="18"/>
      <c r="N66" s="18"/>
      <c r="O66" s="18"/>
      <c r="P66" s="95">
        <f>SUBTOTAL(9,P60:P65)</f>
        <v>199166</v>
      </c>
      <c r="Q66" s="18">
        <f>SUBTOTAL(9,Q60:Q65)</f>
        <v>0</v>
      </c>
      <c r="R66" s="18">
        <f>SUBTOTAL(9,R60:R65)</f>
        <v>0</v>
      </c>
      <c r="S66" s="18"/>
      <c r="T66" s="58"/>
      <c r="U66" s="58"/>
      <c r="V66" s="18"/>
      <c r="W66" s="58"/>
      <c r="X66" s="18"/>
      <c r="Y66" s="18"/>
      <c r="Z66" s="62"/>
      <c r="AA66" s="63"/>
      <c r="AB66" s="56"/>
      <c r="AC66" s="18"/>
    </row>
    <row r="67" spans="1:29" ht="18" thickBot="1" x14ac:dyDescent="0.25">
      <c r="A67" s="78" t="s">
        <v>174</v>
      </c>
      <c r="B67" s="80"/>
      <c r="C67" s="80"/>
      <c r="D67" s="81"/>
      <c r="E67" s="80"/>
      <c r="F67" s="82"/>
      <c r="G67" s="80"/>
      <c r="H67" s="80"/>
      <c r="I67" s="105">
        <f>SUBTOTAL(9,I60:I65)</f>
        <v>199166</v>
      </c>
      <c r="J67" s="83">
        <f>SUBTOTAL(9,J60:J65)</f>
        <v>0</v>
      </c>
      <c r="K67" s="83">
        <f>SUBTOTAL(9,K60:K65)</f>
        <v>0</v>
      </c>
      <c r="L67" s="83">
        <f>SUBTOTAL(9,L60:L65)</f>
        <v>0</v>
      </c>
      <c r="M67" s="80"/>
      <c r="N67" s="80"/>
      <c r="O67" s="80"/>
      <c r="P67" s="107">
        <f>SUBTOTAL(9,P60:P65)</f>
        <v>199166</v>
      </c>
      <c r="Q67" s="80">
        <f>SUBTOTAL(9,Q60:Q65)</f>
        <v>0</v>
      </c>
      <c r="R67" s="86">
        <f>SUBTOTAL(9,R60:R65)</f>
        <v>0</v>
      </c>
      <c r="S67" s="18"/>
      <c r="T67" s="58"/>
      <c r="U67" s="58"/>
      <c r="V67" s="18"/>
      <c r="W67" s="58"/>
      <c r="X67" s="18"/>
      <c r="Y67" s="18"/>
      <c r="Z67" s="62"/>
      <c r="AA67" s="63"/>
      <c r="AB67" s="56"/>
      <c r="AC67" s="18"/>
    </row>
    <row r="71" spans="1:29" ht="17" thickBot="1" x14ac:dyDescent="0.25"/>
    <row r="72" spans="1:29" ht="17" thickBot="1" x14ac:dyDescent="0.25">
      <c r="A72" s="144" t="s">
        <v>170</v>
      </c>
      <c r="B72" s="145"/>
      <c r="C72" s="145"/>
      <c r="D72" s="145"/>
      <c r="E72" s="145"/>
      <c r="F72" s="145"/>
      <c r="G72" s="145"/>
      <c r="H72" s="145"/>
      <c r="I72" s="145"/>
      <c r="J72" s="145"/>
      <c r="K72" s="145"/>
      <c r="L72" s="145"/>
      <c r="M72" s="145"/>
      <c r="N72" s="145"/>
      <c r="O72" s="145"/>
      <c r="P72" s="145"/>
      <c r="Q72" s="145"/>
      <c r="R72" s="145"/>
      <c r="S72" s="146"/>
    </row>
    <row r="73" spans="1:29" ht="84" x14ac:dyDescent="0.2">
      <c r="A73" s="1" t="s">
        <v>0</v>
      </c>
      <c r="B73" s="1" t="s">
        <v>1</v>
      </c>
      <c r="C73" s="1" t="s">
        <v>29</v>
      </c>
      <c r="D73" s="1" t="s">
        <v>30</v>
      </c>
      <c r="E73" s="1" t="s">
        <v>2</v>
      </c>
      <c r="F73" s="2" t="s">
        <v>3</v>
      </c>
      <c r="G73" s="1" t="s">
        <v>112</v>
      </c>
      <c r="H73" s="1" t="s">
        <v>4</v>
      </c>
      <c r="I73" s="43" t="s">
        <v>8</v>
      </c>
      <c r="J73" s="43" t="s">
        <v>9</v>
      </c>
      <c r="K73" s="44" t="s">
        <v>34</v>
      </c>
      <c r="L73" s="45" t="s">
        <v>35</v>
      </c>
      <c r="M73" s="12" t="s">
        <v>5</v>
      </c>
      <c r="N73" s="3" t="s">
        <v>6</v>
      </c>
      <c r="O73" s="3" t="s">
        <v>7</v>
      </c>
      <c r="P73" s="3" t="s">
        <v>36</v>
      </c>
      <c r="Q73" s="3" t="s">
        <v>37</v>
      </c>
      <c r="R73" s="3" t="s">
        <v>38</v>
      </c>
      <c r="S73" s="3" t="s">
        <v>132</v>
      </c>
      <c r="T73" s="4" t="s">
        <v>10</v>
      </c>
      <c r="U73" s="4" t="s">
        <v>11</v>
      </c>
      <c r="V73" s="1" t="s">
        <v>12</v>
      </c>
      <c r="W73" s="3" t="s">
        <v>13</v>
      </c>
      <c r="X73" s="5" t="s">
        <v>14</v>
      </c>
      <c r="Y73" s="5" t="s">
        <v>15</v>
      </c>
      <c r="Z73" s="5" t="s">
        <v>16</v>
      </c>
      <c r="AA73" s="5" t="s">
        <v>17</v>
      </c>
      <c r="AB73" s="53" t="s">
        <v>18</v>
      </c>
      <c r="AC73" s="5" t="s">
        <v>19</v>
      </c>
    </row>
    <row r="74" spans="1:29" ht="119" outlineLevel="2" x14ac:dyDescent="0.2">
      <c r="A74" s="25" t="s">
        <v>31</v>
      </c>
      <c r="B74" s="25" t="s">
        <v>33</v>
      </c>
      <c r="C74" s="25" t="s">
        <v>32</v>
      </c>
      <c r="D74" s="26">
        <v>45971</v>
      </c>
      <c r="E74" s="25" t="s">
        <v>118</v>
      </c>
      <c r="F74" s="27" t="s">
        <v>20</v>
      </c>
      <c r="G74" s="25"/>
      <c r="H74" s="28">
        <v>1.3007332010005299E+17</v>
      </c>
      <c r="I74" s="46">
        <v>21273474</v>
      </c>
      <c r="J74" s="47">
        <v>0</v>
      </c>
      <c r="K74" s="47">
        <v>0</v>
      </c>
      <c r="L74" s="47">
        <v>0</v>
      </c>
      <c r="M74" s="7" t="s">
        <v>26</v>
      </c>
      <c r="N74" s="7">
        <v>5</v>
      </c>
      <c r="O74" s="7" t="s">
        <v>113</v>
      </c>
      <c r="P74" s="15">
        <v>21273474</v>
      </c>
      <c r="Q74" s="7">
        <v>0</v>
      </c>
      <c r="R74" s="7">
        <v>0</v>
      </c>
      <c r="S74" s="7" t="s">
        <v>133</v>
      </c>
      <c r="T74" s="13">
        <v>45717</v>
      </c>
      <c r="U74" s="13">
        <v>45717</v>
      </c>
      <c r="V74" s="7">
        <v>0</v>
      </c>
      <c r="W74" s="13">
        <v>45931</v>
      </c>
      <c r="X74" s="7">
        <v>148.68</v>
      </c>
      <c r="Y74" s="7">
        <v>2.0715630885122405E-2</v>
      </c>
      <c r="Z74" s="16">
        <v>21714167.435028248</v>
      </c>
      <c r="AA74" s="17">
        <v>21714167.435028248</v>
      </c>
      <c r="AB74" s="54">
        <v>36.577900721622633</v>
      </c>
      <c r="AC74" s="7" t="s">
        <v>120</v>
      </c>
    </row>
    <row r="75" spans="1:29" outlineLevel="1" x14ac:dyDescent="0.2">
      <c r="A75" s="88" t="s">
        <v>178</v>
      </c>
      <c r="B75" s="25"/>
      <c r="C75" s="25"/>
      <c r="D75" s="26"/>
      <c r="E75" s="25"/>
      <c r="F75" s="27"/>
      <c r="G75" s="25"/>
      <c r="H75" s="28"/>
      <c r="I75" s="46">
        <f>SUBTOTAL(9,I74:I74)</f>
        <v>21273474</v>
      </c>
      <c r="J75" s="47">
        <f>SUBTOTAL(9,J74:J74)</f>
        <v>0</v>
      </c>
      <c r="K75" s="47">
        <f>SUBTOTAL(9,K74:K74)</f>
        <v>0</v>
      </c>
      <c r="L75" s="47">
        <f>SUBTOTAL(9,L74:L74)</f>
        <v>0</v>
      </c>
      <c r="M75" s="7"/>
      <c r="N75" s="7"/>
      <c r="O75" s="7"/>
      <c r="P75" s="87">
        <f>SUBTOTAL(9,P74:P74)</f>
        <v>21273474</v>
      </c>
      <c r="Q75" s="7">
        <f>SUBTOTAL(9,Q74:Q74)</f>
        <v>0</v>
      </c>
      <c r="R75" s="7">
        <f>SUBTOTAL(9,R74:R74)</f>
        <v>0</v>
      </c>
      <c r="S75" s="7"/>
      <c r="T75" s="13"/>
      <c r="U75" s="13"/>
      <c r="V75" s="7"/>
      <c r="W75" s="13"/>
      <c r="X75" s="7"/>
      <c r="Y75" s="7"/>
      <c r="Z75" s="16"/>
      <c r="AA75" s="17"/>
      <c r="AB75" s="54"/>
      <c r="AC75" s="7"/>
    </row>
    <row r="76" spans="1:29" ht="68" outlineLevel="2" x14ac:dyDescent="0.2">
      <c r="A76" s="7" t="s">
        <v>47</v>
      </c>
      <c r="B76" s="6" t="s">
        <v>21</v>
      </c>
      <c r="C76" s="7" t="s">
        <v>48</v>
      </c>
      <c r="D76" s="13">
        <v>45986</v>
      </c>
      <c r="E76" s="7" t="s">
        <v>117</v>
      </c>
      <c r="F76" s="14" t="s">
        <v>20</v>
      </c>
      <c r="G76" s="21" t="s">
        <v>49</v>
      </c>
      <c r="H76" s="7" t="s">
        <v>46</v>
      </c>
      <c r="I76" s="49">
        <v>0</v>
      </c>
      <c r="J76" s="49">
        <v>0</v>
      </c>
      <c r="K76" s="47">
        <v>2325000</v>
      </c>
      <c r="L76" s="47">
        <v>0</v>
      </c>
      <c r="M76" s="7" t="s">
        <v>26</v>
      </c>
      <c r="N76" s="7">
        <v>5</v>
      </c>
      <c r="O76" s="7"/>
      <c r="P76" s="23">
        <v>2325000</v>
      </c>
      <c r="Q76" s="22">
        <v>0</v>
      </c>
      <c r="R76" s="7">
        <v>0</v>
      </c>
      <c r="S76" s="7" t="s">
        <v>133</v>
      </c>
      <c r="T76" s="13">
        <v>43831</v>
      </c>
      <c r="U76" s="13">
        <v>43831</v>
      </c>
      <c r="V76" s="7">
        <v>0</v>
      </c>
      <c r="W76" s="13">
        <v>45931</v>
      </c>
      <c r="X76" s="7">
        <v>104.24</v>
      </c>
      <c r="Y76" s="7">
        <v>0.45587106676899469</v>
      </c>
      <c r="Z76" s="16">
        <v>3384900.2302379124</v>
      </c>
      <c r="AA76" s="17">
        <v>3384900.2302379124</v>
      </c>
      <c r="AB76" s="54">
        <v>5.7019245589177663</v>
      </c>
      <c r="AC76" s="7" t="s">
        <v>197</v>
      </c>
    </row>
    <row r="77" spans="1:29" ht="35" outlineLevel="1" thickBot="1" x14ac:dyDescent="0.25">
      <c r="A77" s="64" t="s">
        <v>175</v>
      </c>
      <c r="B77" s="71"/>
      <c r="C77" s="18"/>
      <c r="D77" s="58"/>
      <c r="E77" s="18"/>
      <c r="F77" s="59"/>
      <c r="G77" s="89"/>
      <c r="H77" s="18"/>
      <c r="I77" s="61">
        <f>SUBTOTAL(9,I76:I76)</f>
        <v>0</v>
      </c>
      <c r="J77" s="61">
        <f>SUBTOTAL(9,J76:J76)</f>
        <v>0</v>
      </c>
      <c r="K77" s="61">
        <f>SUBTOTAL(9,K76:K76)</f>
        <v>2325000</v>
      </c>
      <c r="L77" s="61">
        <f>SUBTOTAL(9,L76:L76)</f>
        <v>0</v>
      </c>
      <c r="M77" s="18"/>
      <c r="N77" s="18"/>
      <c r="O77" s="18"/>
      <c r="P77" s="72">
        <f>SUBTOTAL(9,P76:P76)</f>
        <v>2325000</v>
      </c>
      <c r="Q77" s="72">
        <f>SUBTOTAL(9,Q76:Q76)</f>
        <v>0</v>
      </c>
      <c r="R77" s="18">
        <f>SUBTOTAL(9,R76:R76)</f>
        <v>0</v>
      </c>
      <c r="S77" s="18"/>
      <c r="T77" s="58"/>
      <c r="U77" s="58"/>
      <c r="V77" s="18"/>
      <c r="W77" s="58"/>
      <c r="X77" s="18"/>
      <c r="Y77" s="18"/>
      <c r="Z77" s="62"/>
      <c r="AA77" s="63"/>
      <c r="AB77" s="56"/>
      <c r="AC77" s="18"/>
    </row>
    <row r="78" spans="1:29" ht="18" thickBot="1" x14ac:dyDescent="0.25">
      <c r="A78" s="78" t="s">
        <v>174</v>
      </c>
      <c r="B78" s="79"/>
      <c r="C78" s="80"/>
      <c r="D78" s="81"/>
      <c r="E78" s="80"/>
      <c r="F78" s="82"/>
      <c r="G78" s="90"/>
      <c r="H78" s="80"/>
      <c r="I78" s="83">
        <f>SUBTOTAL(9,I74:I76)</f>
        <v>21273474</v>
      </c>
      <c r="J78" s="83">
        <f>SUBTOTAL(9,J74:J76)</f>
        <v>0</v>
      </c>
      <c r="K78" s="83">
        <f>SUBTOTAL(9,K74:K76)</f>
        <v>2325000</v>
      </c>
      <c r="L78" s="83">
        <f>SUBTOTAL(9,L74:L76)</f>
        <v>0</v>
      </c>
      <c r="M78" s="80"/>
      <c r="N78" s="80"/>
      <c r="O78" s="80"/>
      <c r="P78" s="84">
        <f>SUBTOTAL(9,P74:P76)</f>
        <v>23598474</v>
      </c>
      <c r="Q78" s="84">
        <f>SUBTOTAL(9,Q74:Q76)</f>
        <v>0</v>
      </c>
      <c r="R78" s="86">
        <f>SUBTOTAL(9,R74:R76)</f>
        <v>0</v>
      </c>
      <c r="S78" s="18"/>
      <c r="T78" s="58"/>
      <c r="U78" s="58"/>
      <c r="V78" s="18"/>
      <c r="W78" s="58"/>
      <c r="X78" s="18"/>
      <c r="Y78" s="18"/>
      <c r="Z78" s="62"/>
      <c r="AA78" s="63"/>
      <c r="AB78" s="56"/>
      <c r="AC78" s="18"/>
    </row>
    <row r="84" spans="7:15" ht="17" thickBot="1" x14ac:dyDescent="0.25"/>
    <row r="85" spans="7:15" ht="17" thickBot="1" x14ac:dyDescent="0.25">
      <c r="G85" s="147" t="s">
        <v>179</v>
      </c>
      <c r="H85" s="148"/>
      <c r="I85" s="148"/>
      <c r="J85" s="148"/>
      <c r="K85" s="148"/>
      <c r="L85" s="148"/>
      <c r="M85" s="148"/>
      <c r="N85" s="148"/>
      <c r="O85" s="149"/>
    </row>
    <row r="86" spans="7:15" ht="17" thickBot="1" x14ac:dyDescent="0.25">
      <c r="G86" s="124" t="s">
        <v>187</v>
      </c>
      <c r="H86" s="125" t="s">
        <v>188</v>
      </c>
      <c r="I86" s="125" t="s">
        <v>27</v>
      </c>
      <c r="J86" s="125" t="s">
        <v>189</v>
      </c>
      <c r="K86" s="125" t="s">
        <v>190</v>
      </c>
      <c r="L86" s="125" t="s">
        <v>191</v>
      </c>
      <c r="M86" s="125"/>
      <c r="N86" s="125" t="s">
        <v>192</v>
      </c>
      <c r="O86" s="126" t="s">
        <v>193</v>
      </c>
    </row>
    <row r="87" spans="7:15" x14ac:dyDescent="0.2">
      <c r="G87" s="121" t="s">
        <v>180</v>
      </c>
      <c r="H87" s="122"/>
      <c r="I87" s="122"/>
      <c r="J87" s="122"/>
      <c r="K87" s="122"/>
      <c r="L87" s="122"/>
      <c r="M87" s="122"/>
      <c r="N87" s="122"/>
      <c r="O87" s="123"/>
    </row>
    <row r="88" spans="7:15" x14ac:dyDescent="0.2">
      <c r="G88" s="117" t="s">
        <v>181</v>
      </c>
      <c r="H88" s="91">
        <f>+I11</f>
        <v>380448</v>
      </c>
      <c r="I88" s="91">
        <f>+J11</f>
        <v>304400</v>
      </c>
      <c r="J88" s="91">
        <f>+K11</f>
        <v>0</v>
      </c>
      <c r="K88" s="91">
        <f>+L11</f>
        <v>0</v>
      </c>
      <c r="L88" s="91">
        <f>+P11</f>
        <v>380448</v>
      </c>
      <c r="M88" s="91"/>
      <c r="N88" s="91">
        <f>+Q11</f>
        <v>304400</v>
      </c>
      <c r="O88" s="118">
        <f>+R11</f>
        <v>0</v>
      </c>
    </row>
    <row r="89" spans="7:15" x14ac:dyDescent="0.2">
      <c r="G89" s="117" t="s">
        <v>182</v>
      </c>
      <c r="H89" s="91">
        <f>+I53</f>
        <v>24948500</v>
      </c>
      <c r="I89" s="91">
        <f>+J53</f>
        <v>20344000</v>
      </c>
      <c r="J89" s="91">
        <f>+K53</f>
        <v>0</v>
      </c>
      <c r="K89" s="91">
        <f>+L53</f>
        <v>0</v>
      </c>
      <c r="L89" s="91">
        <f>+P53</f>
        <v>24948500</v>
      </c>
      <c r="M89" s="91"/>
      <c r="N89" s="91">
        <f>+Q53</f>
        <v>20344000</v>
      </c>
      <c r="O89" s="118">
        <f>+R53</f>
        <v>0</v>
      </c>
    </row>
    <row r="90" spans="7:15" x14ac:dyDescent="0.2">
      <c r="G90" s="117" t="s">
        <v>183</v>
      </c>
      <c r="H90" s="91">
        <f>+I67</f>
        <v>199166</v>
      </c>
      <c r="I90" s="91">
        <f>+J67</f>
        <v>0</v>
      </c>
      <c r="J90" s="91">
        <f>+K67</f>
        <v>0</v>
      </c>
      <c r="K90" s="91">
        <f>+L67</f>
        <v>0</v>
      </c>
      <c r="L90" s="91">
        <f>+P67</f>
        <v>199166</v>
      </c>
      <c r="M90" s="91"/>
      <c r="N90" s="91">
        <f>+Q67</f>
        <v>0</v>
      </c>
      <c r="O90" s="118">
        <f>+R67</f>
        <v>0</v>
      </c>
    </row>
    <row r="91" spans="7:15" x14ac:dyDescent="0.2">
      <c r="G91" s="116" t="s">
        <v>166</v>
      </c>
      <c r="H91" s="91">
        <v>0</v>
      </c>
      <c r="I91" s="91">
        <v>0</v>
      </c>
      <c r="J91" s="91">
        <v>0</v>
      </c>
      <c r="K91" s="91">
        <v>0</v>
      </c>
      <c r="L91" s="91">
        <v>0</v>
      </c>
      <c r="M91" s="91"/>
      <c r="N91" s="91">
        <v>0</v>
      </c>
      <c r="O91" s="118">
        <v>0</v>
      </c>
    </row>
    <row r="92" spans="7:15" x14ac:dyDescent="0.2">
      <c r="G92" s="116" t="s">
        <v>184</v>
      </c>
      <c r="H92" s="91">
        <v>0</v>
      </c>
      <c r="I92" s="91">
        <v>0</v>
      </c>
      <c r="J92" s="91">
        <v>0</v>
      </c>
      <c r="K92" s="91">
        <v>0</v>
      </c>
      <c r="L92" s="91">
        <v>0</v>
      </c>
      <c r="M92" s="91"/>
      <c r="N92" s="91">
        <v>0</v>
      </c>
      <c r="O92" s="118">
        <v>0</v>
      </c>
    </row>
    <row r="93" spans="7:15" x14ac:dyDescent="0.2">
      <c r="G93" s="116" t="s">
        <v>185</v>
      </c>
      <c r="H93" s="91">
        <v>0</v>
      </c>
      <c r="I93" s="91">
        <v>0</v>
      </c>
      <c r="J93" s="91">
        <v>0</v>
      </c>
      <c r="K93" s="91">
        <v>0</v>
      </c>
      <c r="L93" s="91">
        <v>0</v>
      </c>
      <c r="M93" s="91"/>
      <c r="N93" s="91">
        <v>0</v>
      </c>
      <c r="O93" s="118">
        <v>0</v>
      </c>
    </row>
    <row r="94" spans="7:15" ht="17" thickBot="1" x14ac:dyDescent="0.25">
      <c r="G94" s="119" t="s">
        <v>186</v>
      </c>
      <c r="H94" s="92">
        <f>+I78</f>
        <v>21273474</v>
      </c>
      <c r="I94" s="92">
        <f>+J78</f>
        <v>0</v>
      </c>
      <c r="J94" s="92">
        <f>+K78</f>
        <v>2325000</v>
      </c>
      <c r="K94" s="92">
        <f>+L78</f>
        <v>0</v>
      </c>
      <c r="L94" s="92">
        <f>+P78</f>
        <v>23598474</v>
      </c>
      <c r="M94" s="92"/>
      <c r="N94" s="92">
        <f>+Q78</f>
        <v>0</v>
      </c>
      <c r="O94" s="120">
        <f>+R78</f>
        <v>0</v>
      </c>
    </row>
    <row r="95" spans="7:15" ht="17" thickBot="1" x14ac:dyDescent="0.25">
      <c r="G95" s="127" t="s">
        <v>25</v>
      </c>
      <c r="H95" s="128">
        <f>SUM(H88:H94)</f>
        <v>46801588</v>
      </c>
      <c r="I95" s="128">
        <f t="shared" ref="I95:O95" si="0">SUM(I88:I94)</f>
        <v>20648400</v>
      </c>
      <c r="J95" s="128">
        <f t="shared" si="0"/>
        <v>2325000</v>
      </c>
      <c r="K95" s="128">
        <f t="shared" si="0"/>
        <v>0</v>
      </c>
      <c r="L95" s="128">
        <f t="shared" si="0"/>
        <v>49126588</v>
      </c>
      <c r="M95" s="128">
        <f t="shared" si="0"/>
        <v>0</v>
      </c>
      <c r="N95" s="128">
        <f t="shared" si="0"/>
        <v>20648400</v>
      </c>
      <c r="O95" s="129">
        <f t="shared" si="0"/>
        <v>0</v>
      </c>
    </row>
  </sheetData>
  <mergeCells count="7">
    <mergeCell ref="A2:S2"/>
    <mergeCell ref="G85:O85"/>
    <mergeCell ref="A6:S6"/>
    <mergeCell ref="A16:S16"/>
    <mergeCell ref="A58:S58"/>
    <mergeCell ref="A72:S72"/>
    <mergeCell ref="A4:S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F5D22-D2A1-984D-9741-95FF08767509}">
  <dimension ref="A1:AC76"/>
  <sheetViews>
    <sheetView topLeftCell="A53" workbookViewId="0">
      <selection activeCell="J71" sqref="H71:J71"/>
    </sheetView>
  </sheetViews>
  <sheetFormatPr baseColWidth="10" defaultRowHeight="16" outlineLevelRow="2" x14ac:dyDescent="0.2"/>
  <cols>
    <col min="1" max="1" width="19.83203125" customWidth="1"/>
    <col min="2" max="2" width="12.83203125" bestFit="1" customWidth="1"/>
    <col min="3" max="4" width="0" hidden="1" customWidth="1"/>
    <col min="5" max="5" width="75.83203125" hidden="1" customWidth="1"/>
    <col min="6" max="6" width="0" hidden="1" customWidth="1"/>
    <col min="7" max="7" width="24.6640625" bestFit="1" customWidth="1"/>
    <col min="8" max="8" width="19.6640625" bestFit="1" customWidth="1"/>
    <col min="9" max="9" width="21.33203125" customWidth="1"/>
    <col min="10" max="10" width="13" bestFit="1" customWidth="1"/>
    <col min="11" max="11" width="11.1640625" bestFit="1" customWidth="1"/>
    <col min="12" max="12" width="13" bestFit="1" customWidth="1"/>
    <col min="13" max="13" width="13.6640625" bestFit="1" customWidth="1"/>
    <col min="14" max="18" width="0" hidden="1" customWidth="1"/>
    <col min="19" max="19" width="34.33203125" hidden="1" customWidth="1"/>
    <col min="27" max="28" width="12.6640625" bestFit="1" customWidth="1"/>
    <col min="29" max="29" width="20.83203125" customWidth="1"/>
  </cols>
  <sheetData>
    <row r="1" spans="1:29" ht="17" thickBot="1" x14ac:dyDescent="0.25">
      <c r="A1" s="144" t="s">
        <v>194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6"/>
    </row>
    <row r="3" spans="1:29" ht="17" thickBot="1" x14ac:dyDescent="0.25"/>
    <row r="4" spans="1:29" ht="17" thickBot="1" x14ac:dyDescent="0.25">
      <c r="A4" s="144" t="s">
        <v>129</v>
      </c>
      <c r="B4" s="145"/>
      <c r="C4" s="145"/>
      <c r="D4" s="145"/>
      <c r="E4" s="145"/>
      <c r="F4" s="145"/>
      <c r="G4" s="145"/>
      <c r="H4" s="145"/>
      <c r="I4" s="145"/>
      <c r="J4" s="145"/>
      <c r="K4" s="145"/>
      <c r="L4" s="145"/>
      <c r="M4" s="145"/>
      <c r="N4" s="145"/>
      <c r="O4" s="145"/>
      <c r="P4" s="145"/>
      <c r="Q4" s="145"/>
      <c r="R4" s="145"/>
      <c r="S4" s="145"/>
      <c r="T4" s="145"/>
      <c r="U4" s="145"/>
      <c r="V4" s="145"/>
      <c r="W4" s="145"/>
      <c r="X4" s="145"/>
      <c r="Y4" s="145"/>
      <c r="Z4" s="145"/>
      <c r="AA4" s="145"/>
      <c r="AB4" s="145"/>
      <c r="AC4" s="146"/>
    </row>
    <row r="5" spans="1:29" ht="70" x14ac:dyDescent="0.2">
      <c r="A5" s="1" t="s">
        <v>0</v>
      </c>
      <c r="B5" s="1" t="s">
        <v>1</v>
      </c>
      <c r="C5" s="1" t="s">
        <v>29</v>
      </c>
      <c r="D5" s="1" t="s">
        <v>30</v>
      </c>
      <c r="E5" s="1" t="s">
        <v>2</v>
      </c>
      <c r="F5" s="2" t="s">
        <v>3</v>
      </c>
      <c r="G5" s="1" t="s">
        <v>112</v>
      </c>
      <c r="H5" s="1" t="s">
        <v>4</v>
      </c>
      <c r="I5" s="43" t="s">
        <v>8</v>
      </c>
      <c r="J5" s="43" t="s">
        <v>9</v>
      </c>
      <c r="K5" s="44" t="s">
        <v>34</v>
      </c>
      <c r="L5" s="45" t="s">
        <v>35</v>
      </c>
      <c r="M5" s="12" t="s">
        <v>5</v>
      </c>
      <c r="N5" s="3" t="s">
        <v>6</v>
      </c>
      <c r="O5" s="3" t="s">
        <v>7</v>
      </c>
      <c r="P5" s="3" t="s">
        <v>36</v>
      </c>
      <c r="Q5" s="3" t="s">
        <v>37</v>
      </c>
      <c r="R5" s="3" t="s">
        <v>38</v>
      </c>
      <c r="S5" s="3" t="s">
        <v>132</v>
      </c>
      <c r="T5" s="4" t="s">
        <v>10</v>
      </c>
      <c r="U5" s="4" t="s">
        <v>11</v>
      </c>
      <c r="V5" s="1" t="s">
        <v>12</v>
      </c>
      <c r="W5" s="3" t="s">
        <v>13</v>
      </c>
      <c r="X5" s="5" t="s">
        <v>14</v>
      </c>
      <c r="Y5" s="5" t="s">
        <v>15</v>
      </c>
      <c r="Z5" s="5" t="s">
        <v>16</v>
      </c>
      <c r="AA5" s="5" t="s">
        <v>17</v>
      </c>
      <c r="AB5" s="53" t="s">
        <v>18</v>
      </c>
      <c r="AC5" s="5" t="s">
        <v>19</v>
      </c>
    </row>
    <row r="6" spans="1:29" ht="68" outlineLevel="2" x14ac:dyDescent="0.2">
      <c r="A6" s="7" t="s">
        <v>39</v>
      </c>
      <c r="B6" s="7" t="s">
        <v>43</v>
      </c>
      <c r="C6" s="7" t="s">
        <v>41</v>
      </c>
      <c r="D6" s="13">
        <v>45993</v>
      </c>
      <c r="E6" s="7" t="s">
        <v>40</v>
      </c>
      <c r="F6" s="14" t="s">
        <v>20</v>
      </c>
      <c r="G6" s="7" t="s">
        <v>121</v>
      </c>
      <c r="H6" s="7" t="s">
        <v>42</v>
      </c>
      <c r="I6" s="46">
        <v>36600</v>
      </c>
      <c r="J6" s="47">
        <v>0</v>
      </c>
      <c r="K6" s="47">
        <v>0</v>
      </c>
      <c r="L6" s="47">
        <v>0</v>
      </c>
      <c r="M6" s="7" t="s">
        <v>26</v>
      </c>
      <c r="N6" s="7">
        <v>1</v>
      </c>
      <c r="O6" s="7" t="s">
        <v>122</v>
      </c>
      <c r="P6" s="15">
        <v>36600</v>
      </c>
      <c r="Q6" s="7">
        <v>0</v>
      </c>
      <c r="R6" s="7">
        <v>0</v>
      </c>
      <c r="S6" s="7" t="s">
        <v>133</v>
      </c>
      <c r="T6" s="13">
        <v>44682</v>
      </c>
      <c r="U6" s="13">
        <v>44713</v>
      </c>
      <c r="V6" s="7">
        <v>31</v>
      </c>
      <c r="W6" s="13">
        <v>45931</v>
      </c>
      <c r="X6" s="7">
        <v>119.31</v>
      </c>
      <c r="Y6" s="7">
        <v>0.27198055485709483</v>
      </c>
      <c r="Z6" s="16">
        <v>46554.488307769672</v>
      </c>
      <c r="AA6" s="17">
        <v>46554.488307769672</v>
      </c>
      <c r="AB6" s="54">
        <v>7.8421862434410461E-2</v>
      </c>
      <c r="AC6" s="7" t="s">
        <v>197</v>
      </c>
    </row>
    <row r="7" spans="1:29" ht="68" outlineLevel="2" x14ac:dyDescent="0.2">
      <c r="A7" s="7" t="s">
        <v>39</v>
      </c>
      <c r="B7" s="7" t="s">
        <v>43</v>
      </c>
      <c r="C7" s="7" t="s">
        <v>41</v>
      </c>
      <c r="D7" s="13">
        <v>45993</v>
      </c>
      <c r="E7" s="7" t="s">
        <v>40</v>
      </c>
      <c r="F7" s="14" t="s">
        <v>20</v>
      </c>
      <c r="G7" s="7" t="s">
        <v>123</v>
      </c>
      <c r="H7" s="7" t="s">
        <v>42</v>
      </c>
      <c r="I7" s="46">
        <v>9652</v>
      </c>
      <c r="J7" s="47">
        <v>0</v>
      </c>
      <c r="K7" s="47">
        <v>0</v>
      </c>
      <c r="L7" s="47">
        <v>0</v>
      </c>
      <c r="M7" s="7" t="s">
        <v>26</v>
      </c>
      <c r="N7" s="7">
        <v>1</v>
      </c>
      <c r="O7" s="7" t="s">
        <v>122</v>
      </c>
      <c r="P7" s="15">
        <v>9652</v>
      </c>
      <c r="Q7" s="7">
        <v>0</v>
      </c>
      <c r="R7" s="7">
        <v>0</v>
      </c>
      <c r="S7" s="7" t="s">
        <v>133</v>
      </c>
      <c r="T7" s="13">
        <v>44440</v>
      </c>
      <c r="U7" s="13">
        <v>44470</v>
      </c>
      <c r="V7" s="7">
        <v>30</v>
      </c>
      <c r="W7" s="13">
        <v>45931</v>
      </c>
      <c r="X7" s="7">
        <v>110.06</v>
      </c>
      <c r="Y7" s="7">
        <v>0.378884244957296</v>
      </c>
      <c r="Z7" s="16">
        <v>13308.99073232782</v>
      </c>
      <c r="AA7" s="17">
        <v>13308.99073232782</v>
      </c>
      <c r="AB7" s="54">
        <v>2.241923127693933E-2</v>
      </c>
      <c r="AC7" s="7" t="s">
        <v>197</v>
      </c>
    </row>
    <row r="8" spans="1:29" ht="68" outlineLevel="2" x14ac:dyDescent="0.2">
      <c r="A8" s="7" t="s">
        <v>39</v>
      </c>
      <c r="B8" s="7" t="s">
        <v>43</v>
      </c>
      <c r="C8" s="7" t="s">
        <v>41</v>
      </c>
      <c r="D8" s="13">
        <v>45993</v>
      </c>
      <c r="E8" s="7" t="s">
        <v>40</v>
      </c>
      <c r="F8" s="14" t="s">
        <v>20</v>
      </c>
      <c r="G8" s="7" t="s">
        <v>124</v>
      </c>
      <c r="H8" s="7" t="s">
        <v>42</v>
      </c>
      <c r="I8" s="46">
        <v>10504</v>
      </c>
      <c r="J8" s="47">
        <v>0</v>
      </c>
      <c r="K8" s="47">
        <v>0</v>
      </c>
      <c r="L8" s="47">
        <v>0</v>
      </c>
      <c r="M8" s="7" t="s">
        <v>26</v>
      </c>
      <c r="N8" s="7">
        <v>1</v>
      </c>
      <c r="O8" s="7" t="s">
        <v>122</v>
      </c>
      <c r="P8" s="15">
        <v>10504</v>
      </c>
      <c r="Q8" s="7">
        <v>0</v>
      </c>
      <c r="R8" s="7">
        <v>0</v>
      </c>
      <c r="S8" s="7" t="s">
        <v>133</v>
      </c>
      <c r="T8" s="13">
        <v>44440</v>
      </c>
      <c r="U8" s="13">
        <v>44470</v>
      </c>
      <c r="V8" s="7">
        <v>30</v>
      </c>
      <c r="W8" s="13">
        <v>45931</v>
      </c>
      <c r="X8" s="7">
        <v>110.06</v>
      </c>
      <c r="Y8" s="7">
        <v>0.378884244957296</v>
      </c>
      <c r="Z8" s="16">
        <v>14483.800109031437</v>
      </c>
      <c r="AA8" s="17">
        <v>14483.800109031437</v>
      </c>
      <c r="AB8" s="54">
        <v>2.4398218538434598E-2</v>
      </c>
      <c r="AC8" s="7" t="s">
        <v>197</v>
      </c>
    </row>
    <row r="9" spans="1:29" ht="68" outlineLevel="2" x14ac:dyDescent="0.2">
      <c r="A9" s="7" t="s">
        <v>39</v>
      </c>
      <c r="B9" s="7" t="s">
        <v>43</v>
      </c>
      <c r="C9" s="7" t="s">
        <v>41</v>
      </c>
      <c r="D9" s="13">
        <v>45993</v>
      </c>
      <c r="E9" s="7" t="s">
        <v>40</v>
      </c>
      <c r="F9" s="14" t="s">
        <v>20</v>
      </c>
      <c r="G9" s="7" t="s">
        <v>125</v>
      </c>
      <c r="H9" s="7" t="s">
        <v>42</v>
      </c>
      <c r="I9" s="46">
        <v>19911</v>
      </c>
      <c r="J9" s="47">
        <v>0</v>
      </c>
      <c r="K9" s="47">
        <v>0</v>
      </c>
      <c r="L9" s="47">
        <v>0</v>
      </c>
      <c r="M9" s="7" t="s">
        <v>26</v>
      </c>
      <c r="N9" s="7">
        <v>1</v>
      </c>
      <c r="O9" s="7" t="s">
        <v>122</v>
      </c>
      <c r="P9" s="15">
        <v>19911</v>
      </c>
      <c r="Q9" s="7">
        <v>0</v>
      </c>
      <c r="R9" s="7">
        <v>0</v>
      </c>
      <c r="S9" s="7" t="s">
        <v>133</v>
      </c>
      <c r="T9" s="13">
        <v>44593</v>
      </c>
      <c r="U9" s="13">
        <v>44621</v>
      </c>
      <c r="V9" s="7">
        <v>28</v>
      </c>
      <c r="W9" s="13">
        <v>45931</v>
      </c>
      <c r="X9" s="7">
        <v>116.26</v>
      </c>
      <c r="Y9" s="7">
        <v>0.3053500774126956</v>
      </c>
      <c r="Z9" s="16">
        <v>25990.825391364182</v>
      </c>
      <c r="AA9" s="17">
        <v>25990.825391364182</v>
      </c>
      <c r="AB9" s="54">
        <v>4.3782007009153891E-2</v>
      </c>
      <c r="AC9" s="7" t="s">
        <v>197</v>
      </c>
    </row>
    <row r="10" spans="1:29" ht="68" outlineLevel="2" x14ac:dyDescent="0.2">
      <c r="A10" s="7" t="s">
        <v>39</v>
      </c>
      <c r="B10" s="7" t="s">
        <v>43</v>
      </c>
      <c r="C10" s="7" t="s">
        <v>41</v>
      </c>
      <c r="D10" s="13">
        <v>45993</v>
      </c>
      <c r="E10" s="7" t="s">
        <v>40</v>
      </c>
      <c r="F10" s="14" t="s">
        <v>20</v>
      </c>
      <c r="G10" s="7" t="s">
        <v>126</v>
      </c>
      <c r="H10" s="7" t="s">
        <v>42</v>
      </c>
      <c r="I10" s="46">
        <v>93333</v>
      </c>
      <c r="J10" s="47">
        <v>0</v>
      </c>
      <c r="K10" s="47">
        <v>0</v>
      </c>
      <c r="L10" s="47">
        <v>0</v>
      </c>
      <c r="M10" s="7" t="s">
        <v>26</v>
      </c>
      <c r="N10" s="7">
        <v>1</v>
      </c>
      <c r="O10" s="7" t="s">
        <v>122</v>
      </c>
      <c r="P10" s="15">
        <v>93333</v>
      </c>
      <c r="Q10" s="7">
        <v>0</v>
      </c>
      <c r="R10" s="7">
        <v>0</v>
      </c>
      <c r="S10" s="7" t="s">
        <v>133</v>
      </c>
      <c r="T10" s="13">
        <v>44593</v>
      </c>
      <c r="U10" s="13">
        <v>44621</v>
      </c>
      <c r="V10" s="7">
        <v>28</v>
      </c>
      <c r="W10" s="13">
        <v>45931</v>
      </c>
      <c r="X10" s="7">
        <v>116.26</v>
      </c>
      <c r="Y10" s="7">
        <v>0.3053500774126956</v>
      </c>
      <c r="Z10" s="16">
        <v>121832.23877515912</v>
      </c>
      <c r="AA10" s="17">
        <v>121832.23877515912</v>
      </c>
      <c r="AB10" s="54">
        <v>0.20522857014641957</v>
      </c>
      <c r="AC10" s="7" t="s">
        <v>197</v>
      </c>
    </row>
    <row r="11" spans="1:29" ht="68" outlineLevel="2" x14ac:dyDescent="0.2">
      <c r="A11" s="7" t="s">
        <v>39</v>
      </c>
      <c r="B11" s="7" t="s">
        <v>43</v>
      </c>
      <c r="C11" s="7" t="s">
        <v>41</v>
      </c>
      <c r="D11" s="13">
        <v>45993</v>
      </c>
      <c r="E11" s="7" t="s">
        <v>40</v>
      </c>
      <c r="F11" s="14" t="s">
        <v>20</v>
      </c>
      <c r="G11" s="7" t="s">
        <v>126</v>
      </c>
      <c r="H11" s="7" t="s">
        <v>42</v>
      </c>
      <c r="I11" s="46">
        <v>29166</v>
      </c>
      <c r="J11" s="47">
        <v>0</v>
      </c>
      <c r="K11" s="47">
        <v>0</v>
      </c>
      <c r="L11" s="47">
        <v>0</v>
      </c>
      <c r="M11" s="7" t="s">
        <v>26</v>
      </c>
      <c r="N11" s="7">
        <v>1</v>
      </c>
      <c r="O11" s="7" t="s">
        <v>122</v>
      </c>
      <c r="P11" s="15">
        <v>29166</v>
      </c>
      <c r="Q11" s="7">
        <v>0</v>
      </c>
      <c r="R11" s="7">
        <v>0</v>
      </c>
      <c r="S11" s="7" t="s">
        <v>133</v>
      </c>
      <c r="T11" s="13">
        <v>44774</v>
      </c>
      <c r="U11" s="13">
        <v>45901</v>
      </c>
      <c r="V11" s="7">
        <v>1127</v>
      </c>
      <c r="W11" s="13">
        <v>45931</v>
      </c>
      <c r="X11" s="7">
        <v>151.47999999999999</v>
      </c>
      <c r="Y11" s="7">
        <v>1.848428835489857E-3</v>
      </c>
      <c r="Z11" s="16">
        <v>29219.911275415896</v>
      </c>
      <c r="AA11" s="17">
        <v>29219.911275415896</v>
      </c>
      <c r="AB11" s="54">
        <v>4.9221459534416367E-2</v>
      </c>
      <c r="AC11" s="7" t="s">
        <v>197</v>
      </c>
    </row>
    <row r="12" spans="1:29" ht="68" outlineLevel="1" x14ac:dyDescent="0.2">
      <c r="A12" s="93" t="s">
        <v>177</v>
      </c>
      <c r="B12" s="7"/>
      <c r="C12" s="7"/>
      <c r="D12" s="13"/>
      <c r="E12" s="7"/>
      <c r="F12" s="14"/>
      <c r="G12" s="7"/>
      <c r="H12" s="7"/>
      <c r="I12" s="46">
        <f>SUBTOTAL(9,I6:I11)</f>
        <v>199166</v>
      </c>
      <c r="J12" s="96">
        <f>SUBTOTAL(9,J6:J11)</f>
        <v>0</v>
      </c>
      <c r="K12" s="47">
        <f>SUBTOTAL(9,K6:K11)</f>
        <v>0</v>
      </c>
      <c r="L12" s="47">
        <f>SUBTOTAL(9,L6:L11)</f>
        <v>0</v>
      </c>
      <c r="M12" s="7"/>
      <c r="N12" s="7"/>
      <c r="O12" s="7"/>
      <c r="P12" s="15">
        <f>SUBTOTAL(9,P6:P11)</f>
        <v>199166</v>
      </c>
      <c r="Q12" s="7">
        <f>SUBTOTAL(9,Q6:Q11)</f>
        <v>0</v>
      </c>
      <c r="R12" s="7">
        <f>SUBTOTAL(9,R6:R11)</f>
        <v>0</v>
      </c>
      <c r="S12" s="7"/>
      <c r="T12" s="13"/>
      <c r="U12" s="13"/>
      <c r="V12" s="7"/>
      <c r="W12" s="13"/>
      <c r="X12" s="7"/>
      <c r="Y12" s="7"/>
      <c r="Z12" s="16">
        <f>SUBTOTAL(9,Z6:Z11)</f>
        <v>251390.25459106811</v>
      </c>
      <c r="AA12" s="17">
        <f>SUBTOTAL(9,AA6:AA11)</f>
        <v>251390.25459106811</v>
      </c>
      <c r="AB12" s="54">
        <f>SUBTOTAL(9,AB6:AB11)</f>
        <v>0.42347134893977423</v>
      </c>
      <c r="AC12" s="7"/>
    </row>
    <row r="13" spans="1:29" ht="102" outlineLevel="2" x14ac:dyDescent="0.2">
      <c r="A13" s="7" t="s">
        <v>44</v>
      </c>
      <c r="B13" s="20">
        <v>800144331</v>
      </c>
      <c r="C13" s="7" t="s">
        <v>45</v>
      </c>
      <c r="D13" s="13">
        <v>45987</v>
      </c>
      <c r="E13" s="7" t="s">
        <v>119</v>
      </c>
      <c r="F13" s="14" t="s">
        <v>20</v>
      </c>
      <c r="G13" s="7" t="s">
        <v>130</v>
      </c>
      <c r="H13" s="7" t="s">
        <v>46</v>
      </c>
      <c r="I13" s="46">
        <v>240000</v>
      </c>
      <c r="J13" s="46">
        <v>80600</v>
      </c>
      <c r="K13" s="47">
        <v>0</v>
      </c>
      <c r="L13" s="47">
        <v>0</v>
      </c>
      <c r="M13" s="7" t="s">
        <v>26</v>
      </c>
      <c r="N13" s="7">
        <v>1</v>
      </c>
      <c r="O13" s="7" t="s">
        <v>131</v>
      </c>
      <c r="P13" s="15">
        <v>240000</v>
      </c>
      <c r="Q13" s="40">
        <v>80600</v>
      </c>
      <c r="R13" s="7">
        <v>0</v>
      </c>
      <c r="S13" s="7" t="s">
        <v>134</v>
      </c>
      <c r="T13" s="13">
        <v>43952</v>
      </c>
      <c r="U13" s="13">
        <v>43952</v>
      </c>
      <c r="V13" s="7">
        <v>0</v>
      </c>
      <c r="W13" s="13">
        <v>45931</v>
      </c>
      <c r="X13" s="7">
        <v>105.36</v>
      </c>
      <c r="Y13" s="7">
        <v>0.44039483675018976</v>
      </c>
      <c r="Z13" s="16">
        <v>345694.76082004554</v>
      </c>
      <c r="AA13" s="17">
        <v>345694.76082004554</v>
      </c>
      <c r="AB13" s="54">
        <v>0.58232896467689321</v>
      </c>
      <c r="AC13" s="7" t="s">
        <v>197</v>
      </c>
    </row>
    <row r="14" spans="1:29" ht="102" outlineLevel="2" x14ac:dyDescent="0.2">
      <c r="A14" s="7" t="s">
        <v>44</v>
      </c>
      <c r="B14" s="20">
        <v>800144331</v>
      </c>
      <c r="C14" s="7" t="s">
        <v>45</v>
      </c>
      <c r="D14" s="13">
        <v>45987</v>
      </c>
      <c r="E14" s="7" t="s">
        <v>119</v>
      </c>
      <c r="F14" s="14" t="s">
        <v>20</v>
      </c>
      <c r="G14" s="7" t="s">
        <v>127</v>
      </c>
      <c r="H14" s="7" t="s">
        <v>46</v>
      </c>
      <c r="I14" s="48">
        <v>140448</v>
      </c>
      <c r="J14" s="46">
        <v>223800</v>
      </c>
      <c r="K14" s="47">
        <v>0</v>
      </c>
      <c r="L14" s="47">
        <v>0</v>
      </c>
      <c r="M14" s="7" t="s">
        <v>26</v>
      </c>
      <c r="N14" s="7">
        <v>1</v>
      </c>
      <c r="O14" s="7" t="s">
        <v>131</v>
      </c>
      <c r="P14" s="48">
        <v>140448</v>
      </c>
      <c r="Q14" s="40">
        <v>223800</v>
      </c>
      <c r="R14" s="7">
        <v>0</v>
      </c>
      <c r="S14" s="7" t="s">
        <v>134</v>
      </c>
      <c r="T14" s="13">
        <v>43891</v>
      </c>
      <c r="U14" s="13">
        <v>43952</v>
      </c>
      <c r="V14" s="7">
        <v>61</v>
      </c>
      <c r="W14" s="13">
        <v>45931</v>
      </c>
      <c r="X14" s="7">
        <v>105.36</v>
      </c>
      <c r="Y14" s="7">
        <v>0.44039483675018976</v>
      </c>
      <c r="Z14" s="16">
        <v>202300.57403189066</v>
      </c>
      <c r="AA14" s="17">
        <v>202300.57403189066</v>
      </c>
      <c r="AB14" s="54">
        <v>0.34077891012891792</v>
      </c>
      <c r="AC14" s="7" t="s">
        <v>197</v>
      </c>
    </row>
    <row r="15" spans="1:29" outlineLevel="1" x14ac:dyDescent="0.2">
      <c r="A15" s="93" t="s">
        <v>173</v>
      </c>
      <c r="B15" s="20"/>
      <c r="C15" s="7"/>
      <c r="D15" s="13"/>
      <c r="E15" s="7"/>
      <c r="F15" s="14"/>
      <c r="G15" s="7"/>
      <c r="H15" s="7"/>
      <c r="I15" s="48">
        <f>SUBTOTAL(9,I13:I14)</f>
        <v>380448</v>
      </c>
      <c r="J15" s="46">
        <f>SUBTOTAL(9,J13:J14)</f>
        <v>304400</v>
      </c>
      <c r="K15" s="47">
        <f>SUBTOTAL(9,K13:K14)</f>
        <v>0</v>
      </c>
      <c r="L15" s="47">
        <f>SUBTOTAL(9,L13:L14)</f>
        <v>0</v>
      </c>
      <c r="M15" s="7"/>
      <c r="N15" s="7"/>
      <c r="O15" s="7"/>
      <c r="P15" s="48">
        <f>SUBTOTAL(9,P13:P14)</f>
        <v>380448</v>
      </c>
      <c r="Q15" s="40">
        <f>SUBTOTAL(9,Q13:Q14)</f>
        <v>304400</v>
      </c>
      <c r="R15" s="7">
        <f>SUBTOTAL(9,R13:R14)</f>
        <v>0</v>
      </c>
      <c r="S15" s="7"/>
      <c r="T15" s="13"/>
      <c r="U15" s="13"/>
      <c r="V15" s="7"/>
      <c r="W15" s="13"/>
      <c r="X15" s="7"/>
      <c r="Y15" s="7"/>
      <c r="Z15" s="16">
        <f>SUBTOTAL(9,Z13:Z14)</f>
        <v>547995.3348519362</v>
      </c>
      <c r="AA15" s="17">
        <f>SUBTOTAL(9,AA13:AA14)</f>
        <v>547995.3348519362</v>
      </c>
      <c r="AB15" s="54">
        <f>SUBTOTAL(9,AB13:AB14)</f>
        <v>0.92310787480581113</v>
      </c>
      <c r="AC15" s="7"/>
    </row>
    <row r="16" spans="1:29" ht="68" outlineLevel="2" x14ac:dyDescent="0.2">
      <c r="A16" s="7" t="s">
        <v>47</v>
      </c>
      <c r="B16" s="6" t="s">
        <v>21</v>
      </c>
      <c r="C16" s="7" t="s">
        <v>48</v>
      </c>
      <c r="D16" s="13">
        <v>45986</v>
      </c>
      <c r="E16" s="7" t="s">
        <v>117</v>
      </c>
      <c r="F16" s="14" t="s">
        <v>20</v>
      </c>
      <c r="G16" s="21" t="s">
        <v>49</v>
      </c>
      <c r="H16" s="7" t="s">
        <v>46</v>
      </c>
      <c r="I16" s="49">
        <v>5934000</v>
      </c>
      <c r="J16" s="49">
        <v>6283000</v>
      </c>
      <c r="K16" s="47">
        <v>0</v>
      </c>
      <c r="L16" s="47">
        <v>0</v>
      </c>
      <c r="M16" s="7" t="s">
        <v>26</v>
      </c>
      <c r="N16" s="7">
        <v>1</v>
      </c>
      <c r="O16" s="7" t="s">
        <v>24</v>
      </c>
      <c r="P16" s="22">
        <v>5934000</v>
      </c>
      <c r="Q16" s="22">
        <v>6283000</v>
      </c>
      <c r="R16" s="7">
        <v>0</v>
      </c>
      <c r="S16" s="7" t="s">
        <v>134</v>
      </c>
      <c r="T16" s="13">
        <v>43831</v>
      </c>
      <c r="U16" s="13">
        <v>43831</v>
      </c>
      <c r="V16" s="7">
        <v>0</v>
      </c>
      <c r="W16" s="13">
        <v>45931</v>
      </c>
      <c r="X16" s="7">
        <v>104.24</v>
      </c>
      <c r="Y16" s="7">
        <v>0.45587106676899469</v>
      </c>
      <c r="Z16" s="16">
        <v>8639138.9102072138</v>
      </c>
      <c r="AA16" s="17">
        <v>8639138.9102072138</v>
      </c>
      <c r="AB16" s="54">
        <v>14.552782938760442</v>
      </c>
      <c r="AC16" s="7" t="s">
        <v>197</v>
      </c>
    </row>
    <row r="17" spans="1:29" ht="68" outlineLevel="2" x14ac:dyDescent="0.2">
      <c r="A17" s="7" t="s">
        <v>47</v>
      </c>
      <c r="B17" s="6" t="s">
        <v>21</v>
      </c>
      <c r="C17" s="7" t="s">
        <v>48</v>
      </c>
      <c r="D17" s="13">
        <v>45986</v>
      </c>
      <c r="E17" s="7" t="s">
        <v>117</v>
      </c>
      <c r="F17" s="14" t="s">
        <v>20</v>
      </c>
      <c r="G17" s="21" t="s">
        <v>49</v>
      </c>
      <c r="H17" s="7" t="s">
        <v>46</v>
      </c>
      <c r="I17" s="49">
        <v>0</v>
      </c>
      <c r="J17" s="49">
        <v>0</v>
      </c>
      <c r="K17" s="47">
        <v>2325000</v>
      </c>
      <c r="L17" s="47">
        <v>0</v>
      </c>
      <c r="M17" s="7" t="s">
        <v>26</v>
      </c>
      <c r="N17" s="7">
        <v>5</v>
      </c>
      <c r="O17" s="7"/>
      <c r="P17" s="23">
        <v>2325000</v>
      </c>
      <c r="Q17" s="22">
        <v>0</v>
      </c>
      <c r="R17" s="7">
        <v>0</v>
      </c>
      <c r="S17" s="7" t="s">
        <v>133</v>
      </c>
      <c r="T17" s="13">
        <v>43831</v>
      </c>
      <c r="U17" s="13">
        <v>43831</v>
      </c>
      <c r="V17" s="7">
        <v>0</v>
      </c>
      <c r="W17" s="13">
        <v>45931</v>
      </c>
      <c r="X17" s="7">
        <v>104.24</v>
      </c>
      <c r="Y17" s="7">
        <v>0.45587106676899469</v>
      </c>
      <c r="Z17" s="16">
        <v>3384900.2302379124</v>
      </c>
      <c r="AA17" s="17">
        <v>3384900.2302379124</v>
      </c>
      <c r="AB17" s="54">
        <v>5.7019245589177663</v>
      </c>
      <c r="AC17" s="7" t="s">
        <v>197</v>
      </c>
    </row>
    <row r="18" spans="1:29" ht="68" outlineLevel="2" x14ac:dyDescent="0.2">
      <c r="A18" s="7" t="s">
        <v>47</v>
      </c>
      <c r="B18" s="6" t="s">
        <v>21</v>
      </c>
      <c r="C18" s="7" t="s">
        <v>81</v>
      </c>
      <c r="D18" s="13">
        <v>45986</v>
      </c>
      <c r="E18" s="7" t="s">
        <v>117</v>
      </c>
      <c r="F18" s="14" t="s">
        <v>20</v>
      </c>
      <c r="G18" s="21" t="s">
        <v>50</v>
      </c>
      <c r="H18" s="7" t="s">
        <v>46</v>
      </c>
      <c r="I18" s="49">
        <v>2905000</v>
      </c>
      <c r="J18" s="49">
        <v>2512000</v>
      </c>
      <c r="K18" s="47">
        <v>0</v>
      </c>
      <c r="L18" s="47">
        <v>0</v>
      </c>
      <c r="M18" s="7" t="s">
        <v>26</v>
      </c>
      <c r="N18" s="7">
        <v>1</v>
      </c>
      <c r="O18" s="7" t="s">
        <v>24</v>
      </c>
      <c r="P18" s="22">
        <v>2905000</v>
      </c>
      <c r="Q18" s="19">
        <v>2512000</v>
      </c>
      <c r="R18" s="7">
        <v>0</v>
      </c>
      <c r="S18" s="7" t="s">
        <v>134</v>
      </c>
      <c r="T18" s="13">
        <v>44197</v>
      </c>
      <c r="U18" s="13">
        <v>44197</v>
      </c>
      <c r="V18" s="7">
        <v>0</v>
      </c>
      <c r="W18" s="13">
        <v>45931</v>
      </c>
      <c r="X18" s="7">
        <v>105.91</v>
      </c>
      <c r="Y18" s="7">
        <v>0.43291473892927956</v>
      </c>
      <c r="Z18" s="16">
        <v>4162617.3165895571</v>
      </c>
      <c r="AA18" s="17">
        <v>4162617.3165895571</v>
      </c>
      <c r="AB18" s="54">
        <v>7.0120028043397076</v>
      </c>
      <c r="AC18" s="7" t="s">
        <v>197</v>
      </c>
    </row>
    <row r="19" spans="1:29" ht="68" outlineLevel="2" x14ac:dyDescent="0.2">
      <c r="A19" s="7" t="s">
        <v>47</v>
      </c>
      <c r="B19" s="6" t="s">
        <v>21</v>
      </c>
      <c r="C19" s="7" t="s">
        <v>82</v>
      </c>
      <c r="D19" s="13">
        <v>45986</v>
      </c>
      <c r="E19" s="7" t="s">
        <v>117</v>
      </c>
      <c r="F19" s="14" t="s">
        <v>20</v>
      </c>
      <c r="G19" s="21" t="s">
        <v>51</v>
      </c>
      <c r="H19" s="7" t="s">
        <v>46</v>
      </c>
      <c r="I19" s="49">
        <v>3039000</v>
      </c>
      <c r="J19" s="49">
        <v>1853000</v>
      </c>
      <c r="K19" s="47">
        <v>0</v>
      </c>
      <c r="L19" s="47">
        <v>0</v>
      </c>
      <c r="M19" s="7" t="s">
        <v>26</v>
      </c>
      <c r="N19" s="7">
        <v>1</v>
      </c>
      <c r="O19" s="7" t="s">
        <v>24</v>
      </c>
      <c r="P19" s="22">
        <v>3039000</v>
      </c>
      <c r="Q19" s="19">
        <v>1853000</v>
      </c>
      <c r="R19" s="7">
        <v>0</v>
      </c>
      <c r="S19" s="7" t="s">
        <v>135</v>
      </c>
      <c r="T19" s="13">
        <v>44562</v>
      </c>
      <c r="U19" s="13">
        <v>44562</v>
      </c>
      <c r="V19" s="7">
        <v>0</v>
      </c>
      <c r="W19" s="13">
        <v>45931</v>
      </c>
      <c r="X19" s="7">
        <v>113.26</v>
      </c>
      <c r="Y19" s="7">
        <v>0.33992583436341151</v>
      </c>
      <c r="Z19" s="16">
        <v>4072034.6106304075</v>
      </c>
      <c r="AA19" s="17">
        <v>4072034.6106304075</v>
      </c>
      <c r="AB19" s="54">
        <v>6.8594146272620637</v>
      </c>
      <c r="AC19" s="7" t="s">
        <v>197</v>
      </c>
    </row>
    <row r="20" spans="1:29" ht="68" outlineLevel="2" x14ac:dyDescent="0.2">
      <c r="A20" s="7" t="s">
        <v>47</v>
      </c>
      <c r="B20" s="6" t="s">
        <v>21</v>
      </c>
      <c r="C20" s="7" t="s">
        <v>83</v>
      </c>
      <c r="D20" s="13">
        <v>45986</v>
      </c>
      <c r="E20" s="7" t="s">
        <v>117</v>
      </c>
      <c r="F20" s="14" t="s">
        <v>20</v>
      </c>
      <c r="G20" s="21" t="s">
        <v>52</v>
      </c>
      <c r="H20" s="7" t="s">
        <v>46</v>
      </c>
      <c r="I20" s="49">
        <v>1292000</v>
      </c>
      <c r="J20" s="49">
        <v>513000</v>
      </c>
      <c r="K20" s="47">
        <v>0</v>
      </c>
      <c r="L20" s="47">
        <v>0</v>
      </c>
      <c r="M20" s="7" t="s">
        <v>26</v>
      </c>
      <c r="N20" s="7">
        <v>1</v>
      </c>
      <c r="O20" s="7" t="s">
        <v>24</v>
      </c>
      <c r="P20" s="22">
        <v>1292000</v>
      </c>
      <c r="Q20" s="19">
        <v>513000</v>
      </c>
      <c r="R20" s="7">
        <v>0</v>
      </c>
      <c r="S20" s="7" t="s">
        <v>136</v>
      </c>
      <c r="T20" s="30">
        <v>44927</v>
      </c>
      <c r="U20" s="30">
        <v>44927</v>
      </c>
      <c r="V20" s="7">
        <v>0</v>
      </c>
      <c r="W20" s="13">
        <v>45931</v>
      </c>
      <c r="X20" s="7">
        <v>128.27000000000001</v>
      </c>
      <c r="Y20" s="7">
        <v>0.18312933655570274</v>
      </c>
      <c r="Z20" s="16">
        <v>1528603.1028299679</v>
      </c>
      <c r="AA20" s="17">
        <v>1528603.1028299679</v>
      </c>
      <c r="AB20" s="54">
        <v>2.5749590770808268</v>
      </c>
      <c r="AC20" s="7" t="s">
        <v>197</v>
      </c>
    </row>
    <row r="21" spans="1:29" ht="68" outlineLevel="2" x14ac:dyDescent="0.2">
      <c r="A21" s="7" t="s">
        <v>47</v>
      </c>
      <c r="B21" s="6" t="s">
        <v>21</v>
      </c>
      <c r="C21" s="7" t="s">
        <v>84</v>
      </c>
      <c r="D21" s="13">
        <v>45986</v>
      </c>
      <c r="E21" s="7" t="s">
        <v>117</v>
      </c>
      <c r="F21" s="24" t="s">
        <v>20</v>
      </c>
      <c r="G21" s="21" t="s">
        <v>53</v>
      </c>
      <c r="H21" s="7" t="s">
        <v>46</v>
      </c>
      <c r="I21" s="49">
        <v>656000</v>
      </c>
      <c r="J21" s="49">
        <v>853000</v>
      </c>
      <c r="K21" s="47">
        <v>0</v>
      </c>
      <c r="L21" s="47">
        <v>0</v>
      </c>
      <c r="M21" s="7" t="s">
        <v>26</v>
      </c>
      <c r="N21" s="7">
        <v>1</v>
      </c>
      <c r="O21" s="7" t="s">
        <v>24</v>
      </c>
      <c r="P21" s="22">
        <v>656000</v>
      </c>
      <c r="Q21" s="19">
        <v>853000</v>
      </c>
      <c r="R21" s="7">
        <v>0</v>
      </c>
      <c r="S21" s="7" t="s">
        <v>137</v>
      </c>
      <c r="T21" s="13">
        <v>43891</v>
      </c>
      <c r="U21" s="13">
        <v>43891</v>
      </c>
      <c r="V21" s="7">
        <v>0</v>
      </c>
      <c r="W21" s="13">
        <v>45931</v>
      </c>
      <c r="X21" s="7">
        <v>105.53</v>
      </c>
      <c r="Y21" s="7">
        <v>0.43807448119018289</v>
      </c>
      <c r="Z21" s="16">
        <v>943376.85966076003</v>
      </c>
      <c r="AA21" s="17">
        <v>943376.85966076003</v>
      </c>
      <c r="AB21" s="54">
        <v>1.5891350759358516</v>
      </c>
      <c r="AC21" s="7" t="s">
        <v>197</v>
      </c>
    </row>
    <row r="22" spans="1:29" ht="68" outlineLevel="2" x14ac:dyDescent="0.2">
      <c r="A22" s="7" t="s">
        <v>47</v>
      </c>
      <c r="B22" s="6" t="s">
        <v>21</v>
      </c>
      <c r="C22" s="7" t="s">
        <v>85</v>
      </c>
      <c r="D22" s="13">
        <v>45986</v>
      </c>
      <c r="E22" s="7" t="s">
        <v>117</v>
      </c>
      <c r="F22" s="14" t="s">
        <v>20</v>
      </c>
      <c r="G22" s="21" t="s">
        <v>54</v>
      </c>
      <c r="H22" s="7" t="s">
        <v>46</v>
      </c>
      <c r="I22" s="49">
        <v>386000</v>
      </c>
      <c r="J22" s="49">
        <v>468000</v>
      </c>
      <c r="K22" s="47">
        <v>0</v>
      </c>
      <c r="L22" s="47">
        <v>0</v>
      </c>
      <c r="M22" s="7" t="s">
        <v>26</v>
      </c>
      <c r="N22" s="7">
        <v>1</v>
      </c>
      <c r="O22" s="7" t="s">
        <v>24</v>
      </c>
      <c r="P22" s="22">
        <v>386000</v>
      </c>
      <c r="Q22" s="19">
        <v>468000</v>
      </c>
      <c r="R22" s="7">
        <v>0</v>
      </c>
      <c r="S22" s="7" t="s">
        <v>138</v>
      </c>
      <c r="T22" s="30">
        <v>43952</v>
      </c>
      <c r="U22" s="30">
        <v>43952</v>
      </c>
      <c r="V22" s="7">
        <v>0</v>
      </c>
      <c r="W22" s="13">
        <v>45931</v>
      </c>
      <c r="X22" s="7">
        <v>105.36</v>
      </c>
      <c r="Y22" s="7">
        <v>0.44039483675018976</v>
      </c>
      <c r="Z22" s="16">
        <v>555992.40698557324</v>
      </c>
      <c r="AA22" s="17">
        <v>555992.40698557324</v>
      </c>
      <c r="AB22" s="54">
        <v>0.93657908485533647</v>
      </c>
      <c r="AC22" s="7" t="s">
        <v>197</v>
      </c>
    </row>
    <row r="23" spans="1:29" ht="68" outlineLevel="2" x14ac:dyDescent="0.2">
      <c r="A23" s="7" t="s">
        <v>47</v>
      </c>
      <c r="B23" s="6" t="s">
        <v>21</v>
      </c>
      <c r="C23" s="7" t="s">
        <v>86</v>
      </c>
      <c r="D23" s="13">
        <v>45986</v>
      </c>
      <c r="E23" s="7" t="s">
        <v>117</v>
      </c>
      <c r="F23" s="14" t="s">
        <v>20</v>
      </c>
      <c r="G23" s="21" t="s">
        <v>55</v>
      </c>
      <c r="H23" s="7" t="s">
        <v>46</v>
      </c>
      <c r="I23" s="49">
        <v>111000</v>
      </c>
      <c r="J23" s="49">
        <v>132000</v>
      </c>
      <c r="K23" s="47">
        <v>0</v>
      </c>
      <c r="L23" s="47">
        <v>0</v>
      </c>
      <c r="M23" s="7" t="s">
        <v>26</v>
      </c>
      <c r="N23" s="7">
        <v>1</v>
      </c>
      <c r="O23" s="7" t="s">
        <v>24</v>
      </c>
      <c r="P23" s="22">
        <v>111000</v>
      </c>
      <c r="Q23" s="19">
        <v>132000</v>
      </c>
      <c r="R23" s="7">
        <v>0</v>
      </c>
      <c r="S23" s="7" t="s">
        <v>139</v>
      </c>
      <c r="T23" s="13">
        <v>44013</v>
      </c>
      <c r="U23" s="13">
        <v>44013</v>
      </c>
      <c r="V23" s="7">
        <v>0</v>
      </c>
      <c r="W23" s="13">
        <v>45931</v>
      </c>
      <c r="X23" s="7">
        <v>104.97</v>
      </c>
      <c r="Y23" s="7">
        <v>0.44574640373440033</v>
      </c>
      <c r="Z23" s="16">
        <v>160477.85081451843</v>
      </c>
      <c r="AA23" s="17">
        <v>160477.85081451843</v>
      </c>
      <c r="AB23" s="54">
        <v>0.27032779003277441</v>
      </c>
      <c r="AC23" s="7" t="s">
        <v>197</v>
      </c>
    </row>
    <row r="24" spans="1:29" ht="68" outlineLevel="2" x14ac:dyDescent="0.2">
      <c r="A24" s="7" t="s">
        <v>47</v>
      </c>
      <c r="B24" s="6" t="s">
        <v>21</v>
      </c>
      <c r="C24" s="7" t="s">
        <v>87</v>
      </c>
      <c r="D24" s="13">
        <v>45986</v>
      </c>
      <c r="E24" s="7" t="s">
        <v>117</v>
      </c>
      <c r="F24" s="14" t="s">
        <v>20</v>
      </c>
      <c r="G24" s="21" t="s">
        <v>56</v>
      </c>
      <c r="H24" s="7" t="s">
        <v>46</v>
      </c>
      <c r="I24" s="49">
        <v>17000</v>
      </c>
      <c r="J24" s="49">
        <v>20000</v>
      </c>
      <c r="K24" s="47">
        <v>0</v>
      </c>
      <c r="L24" s="47">
        <v>0</v>
      </c>
      <c r="M24" s="7" t="s">
        <v>26</v>
      </c>
      <c r="N24" s="7">
        <v>1</v>
      </c>
      <c r="O24" s="7" t="s">
        <v>24</v>
      </c>
      <c r="P24" s="22">
        <v>17000</v>
      </c>
      <c r="Q24" s="19">
        <v>20000</v>
      </c>
      <c r="R24" s="7">
        <v>0</v>
      </c>
      <c r="S24" s="7" t="s">
        <v>140</v>
      </c>
      <c r="T24" s="30">
        <v>44075</v>
      </c>
      <c r="U24" s="30">
        <v>44075</v>
      </c>
      <c r="V24" s="7">
        <v>0</v>
      </c>
      <c r="W24" s="13">
        <v>45931</v>
      </c>
      <c r="X24" s="7">
        <v>105.29</v>
      </c>
      <c r="Y24" s="7">
        <v>0.44135245512394317</v>
      </c>
      <c r="Z24" s="16">
        <v>24502.991737107033</v>
      </c>
      <c r="AA24" s="17">
        <v>24502.991737107033</v>
      </c>
      <c r="AB24" s="54">
        <v>4.1275724792322666E-2</v>
      </c>
      <c r="AC24" s="7" t="s">
        <v>197</v>
      </c>
    </row>
    <row r="25" spans="1:29" ht="68" outlineLevel="2" x14ac:dyDescent="0.2">
      <c r="A25" s="7" t="s">
        <v>47</v>
      </c>
      <c r="B25" s="6" t="s">
        <v>21</v>
      </c>
      <c r="C25" s="7" t="s">
        <v>88</v>
      </c>
      <c r="D25" s="13">
        <v>45986</v>
      </c>
      <c r="E25" s="7" t="s">
        <v>117</v>
      </c>
      <c r="F25" s="14" t="s">
        <v>20</v>
      </c>
      <c r="G25" s="21" t="s">
        <v>57</v>
      </c>
      <c r="H25" s="7" t="s">
        <v>46</v>
      </c>
      <c r="I25" s="49">
        <v>125000</v>
      </c>
      <c r="J25" s="49">
        <v>143000</v>
      </c>
      <c r="K25" s="47">
        <v>0</v>
      </c>
      <c r="L25" s="47">
        <v>0</v>
      </c>
      <c r="M25" s="7" t="s">
        <v>26</v>
      </c>
      <c r="N25" s="7">
        <v>1</v>
      </c>
      <c r="O25" s="7" t="s">
        <v>24</v>
      </c>
      <c r="P25" s="22">
        <v>125000</v>
      </c>
      <c r="Q25" s="19">
        <v>143000</v>
      </c>
      <c r="R25" s="7">
        <v>0</v>
      </c>
      <c r="S25" s="7" t="s">
        <v>141</v>
      </c>
      <c r="T25" s="30">
        <v>44136</v>
      </c>
      <c r="U25" s="30">
        <v>44136</v>
      </c>
      <c r="V25" s="7">
        <v>0</v>
      </c>
      <c r="W25" s="13">
        <v>45931</v>
      </c>
      <c r="X25" s="7">
        <v>105.08</v>
      </c>
      <c r="Y25" s="7">
        <v>0.4442329653597259</v>
      </c>
      <c r="Z25" s="16">
        <v>180529.12066996575</v>
      </c>
      <c r="AA25" s="17">
        <v>180529.12066996575</v>
      </c>
      <c r="AB25" s="54">
        <v>0.30410451024595087</v>
      </c>
      <c r="AC25" s="7" t="s">
        <v>197</v>
      </c>
    </row>
    <row r="26" spans="1:29" ht="68" outlineLevel="2" x14ac:dyDescent="0.2">
      <c r="A26" s="7" t="s">
        <v>47</v>
      </c>
      <c r="B26" s="6" t="s">
        <v>21</v>
      </c>
      <c r="C26" s="7" t="s">
        <v>89</v>
      </c>
      <c r="D26" s="13">
        <v>45986</v>
      </c>
      <c r="E26" s="7" t="s">
        <v>117</v>
      </c>
      <c r="F26" s="14" t="s">
        <v>20</v>
      </c>
      <c r="G26" s="21" t="s">
        <v>58</v>
      </c>
      <c r="H26" s="7" t="s">
        <v>46</v>
      </c>
      <c r="I26" s="49">
        <v>2523000</v>
      </c>
      <c r="J26" s="49">
        <v>2781000</v>
      </c>
      <c r="K26" s="47">
        <v>0</v>
      </c>
      <c r="L26" s="47">
        <v>0</v>
      </c>
      <c r="M26" s="7" t="s">
        <v>26</v>
      </c>
      <c r="N26" s="7">
        <v>1</v>
      </c>
      <c r="O26" s="7" t="s">
        <v>24</v>
      </c>
      <c r="P26" s="22">
        <v>2523000</v>
      </c>
      <c r="Q26" s="19">
        <v>2781000</v>
      </c>
      <c r="R26" s="7">
        <v>0</v>
      </c>
      <c r="S26" s="7" t="s">
        <v>142</v>
      </c>
      <c r="T26" s="30">
        <v>44197</v>
      </c>
      <c r="U26" s="30">
        <v>44197</v>
      </c>
      <c r="V26" s="7">
        <v>0</v>
      </c>
      <c r="W26" s="13">
        <v>45931</v>
      </c>
      <c r="X26" s="7">
        <v>105.91</v>
      </c>
      <c r="Y26" s="7">
        <v>0.43291473892927956</v>
      </c>
      <c r="Z26" s="16">
        <v>3615243.8863185723</v>
      </c>
      <c r="AA26" s="17">
        <v>3615243.8863185723</v>
      </c>
      <c r="AB26" s="54">
        <v>6.0899425388465005</v>
      </c>
      <c r="AC26" s="7" t="s">
        <v>197</v>
      </c>
    </row>
    <row r="27" spans="1:29" ht="68" outlineLevel="2" x14ac:dyDescent="0.2">
      <c r="A27" s="7" t="s">
        <v>47</v>
      </c>
      <c r="B27" s="6" t="s">
        <v>21</v>
      </c>
      <c r="C27" s="7" t="s">
        <v>90</v>
      </c>
      <c r="D27" s="13">
        <v>45986</v>
      </c>
      <c r="E27" s="7" t="s">
        <v>117</v>
      </c>
      <c r="F27" s="14" t="s">
        <v>20</v>
      </c>
      <c r="G27" s="21" t="s">
        <v>59</v>
      </c>
      <c r="H27" s="7" t="s">
        <v>46</v>
      </c>
      <c r="I27" s="49">
        <v>262000</v>
      </c>
      <c r="J27" s="49">
        <v>276000</v>
      </c>
      <c r="K27" s="47">
        <v>0</v>
      </c>
      <c r="L27" s="47">
        <v>0</v>
      </c>
      <c r="M27" s="7" t="s">
        <v>26</v>
      </c>
      <c r="N27" s="7">
        <v>1</v>
      </c>
      <c r="O27" s="7" t="s">
        <v>24</v>
      </c>
      <c r="P27" s="22">
        <v>262000</v>
      </c>
      <c r="Q27" s="19">
        <v>276000</v>
      </c>
      <c r="R27" s="7">
        <v>0</v>
      </c>
      <c r="S27" s="7" t="s">
        <v>143</v>
      </c>
      <c r="T27" s="13">
        <v>44256</v>
      </c>
      <c r="U27" s="13">
        <v>44256</v>
      </c>
      <c r="V27" s="7">
        <v>0</v>
      </c>
      <c r="W27" s="13">
        <v>45931</v>
      </c>
      <c r="X27" s="7">
        <v>107.12</v>
      </c>
      <c r="Y27" s="7">
        <v>0.41672890216579517</v>
      </c>
      <c r="Z27" s="16">
        <v>371182.97236743831</v>
      </c>
      <c r="AA27" s="17">
        <v>371182.97236743831</v>
      </c>
      <c r="AB27" s="54">
        <v>0.62526430973867519</v>
      </c>
      <c r="AC27" s="7" t="s">
        <v>197</v>
      </c>
    </row>
    <row r="28" spans="1:29" ht="68" outlineLevel="2" x14ac:dyDescent="0.2">
      <c r="A28" s="7" t="s">
        <v>47</v>
      </c>
      <c r="B28" s="6" t="s">
        <v>21</v>
      </c>
      <c r="C28" s="7" t="s">
        <v>91</v>
      </c>
      <c r="D28" s="13">
        <v>45986</v>
      </c>
      <c r="E28" s="7" t="s">
        <v>117</v>
      </c>
      <c r="F28" s="14" t="s">
        <v>20</v>
      </c>
      <c r="G28" s="21" t="s">
        <v>60</v>
      </c>
      <c r="H28" s="7" t="s">
        <v>46</v>
      </c>
      <c r="I28" s="49">
        <v>760000</v>
      </c>
      <c r="J28" s="49">
        <v>769000</v>
      </c>
      <c r="K28" s="47">
        <v>0</v>
      </c>
      <c r="L28" s="47">
        <v>0</v>
      </c>
      <c r="M28" s="7" t="s">
        <v>26</v>
      </c>
      <c r="N28" s="7">
        <v>1</v>
      </c>
      <c r="O28" s="7" t="s">
        <v>24</v>
      </c>
      <c r="P28" s="22">
        <v>760000</v>
      </c>
      <c r="Q28" s="19">
        <v>769000</v>
      </c>
      <c r="R28" s="7">
        <v>0</v>
      </c>
      <c r="S28" s="7" t="s">
        <v>144</v>
      </c>
      <c r="T28" s="30">
        <v>44317</v>
      </c>
      <c r="U28" s="30">
        <v>44317</v>
      </c>
      <c r="V28" s="7">
        <v>0</v>
      </c>
      <c r="W28" s="13">
        <v>45931</v>
      </c>
      <c r="X28" s="7">
        <v>108.84</v>
      </c>
      <c r="Y28" s="7">
        <v>0.39434031606027187</v>
      </c>
      <c r="Z28" s="16">
        <v>1059698.6402058066</v>
      </c>
      <c r="AA28" s="17">
        <v>1059698.6402058066</v>
      </c>
      <c r="AB28" s="54">
        <v>1.7850811813193554</v>
      </c>
      <c r="AC28" s="7" t="s">
        <v>197</v>
      </c>
    </row>
    <row r="29" spans="1:29" ht="68" outlineLevel="2" x14ac:dyDescent="0.2">
      <c r="A29" s="7" t="s">
        <v>47</v>
      </c>
      <c r="B29" s="6" t="s">
        <v>21</v>
      </c>
      <c r="C29" s="7" t="s">
        <v>92</v>
      </c>
      <c r="D29" s="13">
        <v>45986</v>
      </c>
      <c r="E29" s="7" t="s">
        <v>117</v>
      </c>
      <c r="F29" s="14" t="s">
        <v>20</v>
      </c>
      <c r="G29" s="21" t="s">
        <v>61</v>
      </c>
      <c r="H29" s="7" t="s">
        <v>46</v>
      </c>
      <c r="I29" s="49">
        <v>159000</v>
      </c>
      <c r="J29" s="49">
        <v>155000</v>
      </c>
      <c r="K29" s="47">
        <v>0</v>
      </c>
      <c r="L29" s="47">
        <v>0</v>
      </c>
      <c r="M29" s="7" t="s">
        <v>26</v>
      </c>
      <c r="N29" s="7">
        <v>1</v>
      </c>
      <c r="O29" s="7" t="s">
        <v>24</v>
      </c>
      <c r="P29" s="22">
        <v>159000</v>
      </c>
      <c r="Q29" s="19">
        <v>155000</v>
      </c>
      <c r="R29" s="7">
        <v>0</v>
      </c>
      <c r="S29" s="7" t="s">
        <v>145</v>
      </c>
      <c r="T29" s="13">
        <v>44378</v>
      </c>
      <c r="U29" s="13">
        <v>44378</v>
      </c>
      <c r="V29" s="7">
        <v>0</v>
      </c>
      <c r="W29" s="13">
        <v>45931</v>
      </c>
      <c r="X29" s="7">
        <v>109.14</v>
      </c>
      <c r="Y29" s="7">
        <v>0.39050760491112313</v>
      </c>
      <c r="Z29" s="16">
        <v>221090.70918086858</v>
      </c>
      <c r="AA29" s="17">
        <v>221090.70918086858</v>
      </c>
      <c r="AB29" s="54">
        <v>0.37243122652933675</v>
      </c>
      <c r="AC29" s="7" t="s">
        <v>197</v>
      </c>
    </row>
    <row r="30" spans="1:29" ht="68" outlineLevel="2" x14ac:dyDescent="0.2">
      <c r="A30" s="7" t="s">
        <v>47</v>
      </c>
      <c r="B30" s="6" t="s">
        <v>21</v>
      </c>
      <c r="C30" s="7" t="s">
        <v>93</v>
      </c>
      <c r="D30" s="13">
        <v>45986</v>
      </c>
      <c r="E30" s="7" t="s">
        <v>117</v>
      </c>
      <c r="F30" s="14" t="s">
        <v>20</v>
      </c>
      <c r="G30" s="21" t="s">
        <v>62</v>
      </c>
      <c r="H30" s="7" t="s">
        <v>46</v>
      </c>
      <c r="I30" s="49">
        <v>247000</v>
      </c>
      <c r="J30" s="49">
        <v>234000</v>
      </c>
      <c r="K30" s="47">
        <v>0</v>
      </c>
      <c r="L30" s="47">
        <v>0</v>
      </c>
      <c r="M30" s="7" t="s">
        <v>26</v>
      </c>
      <c r="N30" s="7">
        <v>1</v>
      </c>
      <c r="O30" s="7" t="s">
        <v>24</v>
      </c>
      <c r="P30" s="22">
        <v>247000</v>
      </c>
      <c r="Q30" s="19">
        <v>234000</v>
      </c>
      <c r="R30" s="7">
        <v>0</v>
      </c>
      <c r="S30" s="7" t="s">
        <v>146</v>
      </c>
      <c r="T30" s="30">
        <v>44440</v>
      </c>
      <c r="U30" s="30">
        <v>44440</v>
      </c>
      <c r="V30" s="7">
        <v>0</v>
      </c>
      <c r="W30" s="13">
        <v>45931</v>
      </c>
      <c r="X30" s="7">
        <v>110.04</v>
      </c>
      <c r="Y30" s="7">
        <v>0.37913486005089037</v>
      </c>
      <c r="Z30" s="16">
        <v>340646.31043256994</v>
      </c>
      <c r="AA30" s="17">
        <v>340646.31043256994</v>
      </c>
      <c r="AB30" s="54">
        <v>0.57382476033087559</v>
      </c>
      <c r="AC30" s="7" t="s">
        <v>197</v>
      </c>
    </row>
    <row r="31" spans="1:29" ht="68" outlineLevel="2" x14ac:dyDescent="0.2">
      <c r="A31" s="7" t="s">
        <v>47</v>
      </c>
      <c r="B31" s="6" t="s">
        <v>21</v>
      </c>
      <c r="C31" s="7" t="s">
        <v>94</v>
      </c>
      <c r="D31" s="13">
        <v>45986</v>
      </c>
      <c r="E31" s="7" t="s">
        <v>117</v>
      </c>
      <c r="F31" s="14" t="s">
        <v>20</v>
      </c>
      <c r="G31" s="21" t="s">
        <v>63</v>
      </c>
      <c r="H31" s="7" t="s">
        <v>46</v>
      </c>
      <c r="I31" s="49">
        <v>336000</v>
      </c>
      <c r="J31" s="49">
        <v>307000</v>
      </c>
      <c r="K31" s="47">
        <v>0</v>
      </c>
      <c r="L31" s="47">
        <v>0</v>
      </c>
      <c r="M31" s="7" t="s">
        <v>26</v>
      </c>
      <c r="N31" s="7">
        <v>1</v>
      </c>
      <c r="O31" s="7" t="s">
        <v>24</v>
      </c>
      <c r="P31" s="22">
        <v>336000</v>
      </c>
      <c r="Q31" s="19">
        <v>307000</v>
      </c>
      <c r="R31" s="7">
        <v>0</v>
      </c>
      <c r="S31" s="7" t="s">
        <v>147</v>
      </c>
      <c r="T31" s="30">
        <v>44501</v>
      </c>
      <c r="U31" s="30">
        <v>44501</v>
      </c>
      <c r="V31" s="7">
        <v>0</v>
      </c>
      <c r="W31" s="13">
        <v>45931</v>
      </c>
      <c r="X31" s="7">
        <v>110.6</v>
      </c>
      <c r="Y31" s="7">
        <v>0.3721518987341772</v>
      </c>
      <c r="Z31" s="16">
        <v>461043.03797468357</v>
      </c>
      <c r="AA31" s="17">
        <v>461043.03797468357</v>
      </c>
      <c r="AB31" s="54">
        <v>0.7766351863083224</v>
      </c>
      <c r="AC31" s="7" t="s">
        <v>197</v>
      </c>
    </row>
    <row r="32" spans="1:29" ht="68" outlineLevel="2" x14ac:dyDescent="0.2">
      <c r="A32" s="7" t="s">
        <v>47</v>
      </c>
      <c r="B32" s="6" t="s">
        <v>21</v>
      </c>
      <c r="C32" s="7" t="s">
        <v>95</v>
      </c>
      <c r="D32" s="13">
        <v>45986</v>
      </c>
      <c r="E32" s="7" t="s">
        <v>117</v>
      </c>
      <c r="F32" s="14" t="s">
        <v>20</v>
      </c>
      <c r="G32" s="21" t="s">
        <v>64</v>
      </c>
      <c r="H32" s="7" t="s">
        <v>46</v>
      </c>
      <c r="I32" s="49">
        <v>417000</v>
      </c>
      <c r="J32" s="49">
        <v>364000</v>
      </c>
      <c r="K32" s="47">
        <v>0</v>
      </c>
      <c r="L32" s="47">
        <v>0</v>
      </c>
      <c r="M32" s="7" t="s">
        <v>26</v>
      </c>
      <c r="N32" s="7">
        <v>1</v>
      </c>
      <c r="O32" s="7" t="s">
        <v>24</v>
      </c>
      <c r="P32" s="22">
        <v>417000</v>
      </c>
      <c r="Q32" s="19">
        <v>364000</v>
      </c>
      <c r="R32" s="7">
        <v>0</v>
      </c>
      <c r="S32" s="7" t="s">
        <v>148</v>
      </c>
      <c r="T32" s="30">
        <v>44562</v>
      </c>
      <c r="U32" s="30">
        <v>44562</v>
      </c>
      <c r="V32" s="7">
        <v>0</v>
      </c>
      <c r="W32" s="13">
        <v>45931</v>
      </c>
      <c r="X32" s="7">
        <v>113.26</v>
      </c>
      <c r="Y32" s="7">
        <v>0.33992583436341151</v>
      </c>
      <c r="Z32" s="16">
        <v>558749.07292954263</v>
      </c>
      <c r="AA32" s="17">
        <v>558749.07292954263</v>
      </c>
      <c r="AB32" s="54">
        <v>0.94122273760061892</v>
      </c>
      <c r="AC32" s="7" t="s">
        <v>197</v>
      </c>
    </row>
    <row r="33" spans="1:29" ht="68" outlineLevel="2" x14ac:dyDescent="0.2">
      <c r="A33" s="7" t="s">
        <v>47</v>
      </c>
      <c r="B33" s="6" t="s">
        <v>21</v>
      </c>
      <c r="C33" s="7" t="s">
        <v>96</v>
      </c>
      <c r="D33" s="13">
        <v>45986</v>
      </c>
      <c r="E33" s="7" t="s">
        <v>117</v>
      </c>
      <c r="F33" s="14" t="s">
        <v>20</v>
      </c>
      <c r="G33" s="21" t="s">
        <v>65</v>
      </c>
      <c r="H33" s="7" t="s">
        <v>46</v>
      </c>
      <c r="I33" s="49">
        <v>536000</v>
      </c>
      <c r="J33" s="49">
        <v>451000</v>
      </c>
      <c r="K33" s="47">
        <v>0</v>
      </c>
      <c r="L33" s="47">
        <v>0</v>
      </c>
      <c r="M33" s="7" t="s">
        <v>26</v>
      </c>
      <c r="N33" s="7">
        <v>1</v>
      </c>
      <c r="O33" s="7" t="s">
        <v>24</v>
      </c>
      <c r="P33" s="22">
        <v>536000</v>
      </c>
      <c r="Q33" s="19">
        <v>451000</v>
      </c>
      <c r="R33" s="7">
        <v>0</v>
      </c>
      <c r="S33" s="7" t="s">
        <v>149</v>
      </c>
      <c r="T33" s="30">
        <v>44621</v>
      </c>
      <c r="U33" s="30">
        <v>44621</v>
      </c>
      <c r="V33" s="7">
        <v>0</v>
      </c>
      <c r="W33" s="13">
        <v>45931</v>
      </c>
      <c r="X33" s="7">
        <v>116.26</v>
      </c>
      <c r="Y33" s="7">
        <v>0.3053500774126956</v>
      </c>
      <c r="Z33" s="16">
        <v>699667.64149320486</v>
      </c>
      <c r="AA33" s="17">
        <v>699667.64149320486</v>
      </c>
      <c r="AB33" s="54">
        <v>1.178602569278614</v>
      </c>
      <c r="AC33" s="7" t="s">
        <v>197</v>
      </c>
    </row>
    <row r="34" spans="1:29" ht="68" outlineLevel="2" x14ac:dyDescent="0.2">
      <c r="A34" s="7" t="s">
        <v>47</v>
      </c>
      <c r="B34" s="6" t="s">
        <v>21</v>
      </c>
      <c r="C34" s="7" t="s">
        <v>97</v>
      </c>
      <c r="D34" s="13">
        <v>45986</v>
      </c>
      <c r="E34" s="7" t="s">
        <v>117</v>
      </c>
      <c r="F34" s="14" t="s">
        <v>20</v>
      </c>
      <c r="G34" s="21" t="s">
        <v>66</v>
      </c>
      <c r="H34" s="7" t="s">
        <v>46</v>
      </c>
      <c r="I34" s="49">
        <v>486000</v>
      </c>
      <c r="J34" s="49">
        <v>390000</v>
      </c>
      <c r="K34" s="47">
        <v>0</v>
      </c>
      <c r="L34" s="47">
        <v>0</v>
      </c>
      <c r="M34" s="7" t="s">
        <v>26</v>
      </c>
      <c r="N34" s="7">
        <v>1</v>
      </c>
      <c r="O34" s="7" t="s">
        <v>24</v>
      </c>
      <c r="P34" s="22">
        <v>486000</v>
      </c>
      <c r="Q34" s="19">
        <v>390000</v>
      </c>
      <c r="R34" s="7">
        <v>0</v>
      </c>
      <c r="S34" s="7" t="s">
        <v>150</v>
      </c>
      <c r="T34" s="39">
        <v>44682</v>
      </c>
      <c r="U34" s="39">
        <v>44682</v>
      </c>
      <c r="V34" s="7">
        <v>0</v>
      </c>
      <c r="W34" s="13">
        <v>45931</v>
      </c>
      <c r="X34" s="7">
        <v>118.7</v>
      </c>
      <c r="Y34" s="7">
        <v>0.27851727042965457</v>
      </c>
      <c r="Z34" s="16">
        <v>621359.39342881215</v>
      </c>
      <c r="AA34" s="17">
        <v>621359.39342881215</v>
      </c>
      <c r="AB34" s="54">
        <v>1.0466909345381119</v>
      </c>
      <c r="AC34" s="7" t="s">
        <v>197</v>
      </c>
    </row>
    <row r="35" spans="1:29" ht="68" outlineLevel="2" x14ac:dyDescent="0.2">
      <c r="A35" s="7" t="s">
        <v>47</v>
      </c>
      <c r="B35" s="6" t="s">
        <v>21</v>
      </c>
      <c r="C35" s="7" t="s">
        <v>98</v>
      </c>
      <c r="D35" s="13">
        <v>45986</v>
      </c>
      <c r="E35" s="7" t="s">
        <v>117</v>
      </c>
      <c r="F35" s="14" t="s">
        <v>20</v>
      </c>
      <c r="G35" s="21" t="s">
        <v>67</v>
      </c>
      <c r="H35" s="7" t="s">
        <v>46</v>
      </c>
      <c r="I35" s="49">
        <v>284000</v>
      </c>
      <c r="J35" s="49">
        <v>216000</v>
      </c>
      <c r="K35" s="47">
        <v>0</v>
      </c>
      <c r="L35" s="47">
        <v>0</v>
      </c>
      <c r="M35" s="7" t="s">
        <v>26</v>
      </c>
      <c r="N35" s="7">
        <v>1</v>
      </c>
      <c r="O35" s="7" t="s">
        <v>24</v>
      </c>
      <c r="P35" s="22">
        <v>284000</v>
      </c>
      <c r="Q35" s="19">
        <v>216000</v>
      </c>
      <c r="R35" s="7">
        <v>0</v>
      </c>
      <c r="S35" s="7" t="s">
        <v>151</v>
      </c>
      <c r="T35" s="39">
        <v>44743</v>
      </c>
      <c r="U35" s="39">
        <v>44743</v>
      </c>
      <c r="V35" s="7">
        <v>0</v>
      </c>
      <c r="W35" s="13">
        <v>45931</v>
      </c>
      <c r="X35" s="7">
        <v>120.27</v>
      </c>
      <c r="Y35" s="7">
        <v>0.26182755466866214</v>
      </c>
      <c r="Z35" s="16">
        <v>358359.02552590007</v>
      </c>
      <c r="AA35" s="17">
        <v>358359.02552590007</v>
      </c>
      <c r="AB35" s="54">
        <v>0.6036621435109033</v>
      </c>
      <c r="AC35" s="7" t="s">
        <v>197</v>
      </c>
    </row>
    <row r="36" spans="1:29" ht="68" outlineLevel="2" x14ac:dyDescent="0.2">
      <c r="A36" s="7" t="s">
        <v>47</v>
      </c>
      <c r="B36" s="6" t="s">
        <v>21</v>
      </c>
      <c r="C36" s="7" t="s">
        <v>99</v>
      </c>
      <c r="D36" s="13">
        <v>45986</v>
      </c>
      <c r="E36" s="7" t="s">
        <v>117</v>
      </c>
      <c r="F36" s="14" t="s">
        <v>20</v>
      </c>
      <c r="G36" s="21" t="s">
        <v>68</v>
      </c>
      <c r="H36" s="7" t="s">
        <v>46</v>
      </c>
      <c r="I36" s="49">
        <v>405000</v>
      </c>
      <c r="J36" s="49">
        <v>293000</v>
      </c>
      <c r="K36" s="47">
        <v>0</v>
      </c>
      <c r="L36" s="47">
        <v>0</v>
      </c>
      <c r="M36" s="7" t="s">
        <v>26</v>
      </c>
      <c r="N36" s="7">
        <v>1</v>
      </c>
      <c r="O36" s="7" t="s">
        <v>24</v>
      </c>
      <c r="P36" s="22">
        <v>405000</v>
      </c>
      <c r="Q36" s="19">
        <v>293000</v>
      </c>
      <c r="R36" s="7">
        <v>0</v>
      </c>
      <c r="S36" s="7" t="s">
        <v>152</v>
      </c>
      <c r="T36" s="39">
        <v>44805</v>
      </c>
      <c r="U36" s="39">
        <v>44805</v>
      </c>
      <c r="V36" s="7">
        <v>0</v>
      </c>
      <c r="W36" s="13">
        <v>45931</v>
      </c>
      <c r="X36" s="7">
        <v>122.63</v>
      </c>
      <c r="Y36" s="7">
        <v>0.23754383103645105</v>
      </c>
      <c r="Z36" s="16">
        <v>501205.25156976271</v>
      </c>
      <c r="AA36" s="17">
        <v>501205.25156976271</v>
      </c>
      <c r="AB36" s="54">
        <v>0.84428914845248493</v>
      </c>
      <c r="AC36" s="7" t="s">
        <v>197</v>
      </c>
    </row>
    <row r="37" spans="1:29" ht="68" outlineLevel="2" x14ac:dyDescent="0.2">
      <c r="A37" s="7" t="s">
        <v>47</v>
      </c>
      <c r="B37" s="6" t="s">
        <v>21</v>
      </c>
      <c r="C37" s="7" t="s">
        <v>100</v>
      </c>
      <c r="D37" s="13">
        <v>45986</v>
      </c>
      <c r="E37" s="7" t="s">
        <v>117</v>
      </c>
      <c r="F37" s="14" t="s">
        <v>20</v>
      </c>
      <c r="G37" s="21" t="s">
        <v>69</v>
      </c>
      <c r="H37" s="7" t="s">
        <v>46</v>
      </c>
      <c r="I37" s="49">
        <v>211000</v>
      </c>
      <c r="J37" s="49">
        <v>144000</v>
      </c>
      <c r="K37" s="47">
        <v>0</v>
      </c>
      <c r="L37" s="47">
        <v>0</v>
      </c>
      <c r="M37" s="7" t="s">
        <v>26</v>
      </c>
      <c r="N37" s="7">
        <v>1</v>
      </c>
      <c r="O37" s="7" t="s">
        <v>24</v>
      </c>
      <c r="P37" s="22">
        <v>211000</v>
      </c>
      <c r="Q37" s="19">
        <v>144000</v>
      </c>
      <c r="R37" s="7">
        <v>0</v>
      </c>
      <c r="S37" s="7" t="s">
        <v>153</v>
      </c>
      <c r="T37" s="39">
        <v>44866</v>
      </c>
      <c r="U37" s="39">
        <v>44866</v>
      </c>
      <c r="V37" s="7">
        <v>0</v>
      </c>
      <c r="W37" s="13">
        <v>45931</v>
      </c>
      <c r="X37" s="7">
        <v>124.46</v>
      </c>
      <c r="Y37" s="7">
        <v>0.21934758155230605</v>
      </c>
      <c r="Z37" s="16">
        <v>257282.33970753656</v>
      </c>
      <c r="AA37" s="17">
        <v>257282.33970753656</v>
      </c>
      <c r="AB37" s="54">
        <v>0.4333966709710424</v>
      </c>
      <c r="AC37" s="7" t="s">
        <v>197</v>
      </c>
    </row>
    <row r="38" spans="1:29" ht="68" outlineLevel="2" x14ac:dyDescent="0.2">
      <c r="A38" s="7" t="s">
        <v>47</v>
      </c>
      <c r="B38" s="6" t="s">
        <v>21</v>
      </c>
      <c r="C38" s="7" t="s">
        <v>101</v>
      </c>
      <c r="D38" s="13">
        <v>45986</v>
      </c>
      <c r="E38" s="7" t="s">
        <v>117</v>
      </c>
      <c r="F38" s="14" t="s">
        <v>20</v>
      </c>
      <c r="G38" s="21" t="s">
        <v>70</v>
      </c>
      <c r="H38" s="7" t="s">
        <v>46</v>
      </c>
      <c r="I38" s="49">
        <v>345000</v>
      </c>
      <c r="J38" s="49">
        <v>221000</v>
      </c>
      <c r="K38" s="47">
        <v>0</v>
      </c>
      <c r="L38" s="47">
        <v>0</v>
      </c>
      <c r="M38" s="7" t="s">
        <v>26</v>
      </c>
      <c r="N38" s="7">
        <v>1</v>
      </c>
      <c r="O38" s="7" t="s">
        <v>24</v>
      </c>
      <c r="P38" s="22">
        <v>345000</v>
      </c>
      <c r="Q38" s="19">
        <v>221000</v>
      </c>
      <c r="R38" s="7">
        <v>0</v>
      </c>
      <c r="S38" s="7" t="s">
        <v>154</v>
      </c>
      <c r="T38" s="30">
        <v>44927</v>
      </c>
      <c r="U38" s="30">
        <v>44927</v>
      </c>
      <c r="V38" s="7">
        <v>0</v>
      </c>
      <c r="W38" s="13">
        <v>45931</v>
      </c>
      <c r="X38" s="7">
        <v>128.27000000000001</v>
      </c>
      <c r="Y38" s="7">
        <v>0.18312933655570274</v>
      </c>
      <c r="Z38" s="16">
        <v>408179.62111171742</v>
      </c>
      <c r="AA38" s="17">
        <v>408179.62111171742</v>
      </c>
      <c r="AB38" s="54">
        <v>0.68758582166631987</v>
      </c>
      <c r="AC38" s="7" t="s">
        <v>197</v>
      </c>
    </row>
    <row r="39" spans="1:29" ht="68" outlineLevel="2" x14ac:dyDescent="0.2">
      <c r="A39" s="7" t="s">
        <v>47</v>
      </c>
      <c r="B39" s="6" t="s">
        <v>21</v>
      </c>
      <c r="C39" s="7" t="s">
        <v>102</v>
      </c>
      <c r="D39" s="13">
        <v>45986</v>
      </c>
      <c r="E39" s="7" t="s">
        <v>117</v>
      </c>
      <c r="F39" s="14" t="s">
        <v>20</v>
      </c>
      <c r="G39" s="21" t="s">
        <v>71</v>
      </c>
      <c r="H39" s="7" t="s">
        <v>46</v>
      </c>
      <c r="I39" s="49">
        <v>186000</v>
      </c>
      <c r="J39" s="49">
        <v>112000</v>
      </c>
      <c r="K39" s="47">
        <v>0</v>
      </c>
      <c r="L39" s="47">
        <v>0</v>
      </c>
      <c r="M39" s="7" t="s">
        <v>26</v>
      </c>
      <c r="N39" s="7">
        <v>1</v>
      </c>
      <c r="O39" s="7" t="s">
        <v>24</v>
      </c>
      <c r="P39" s="22">
        <v>186000</v>
      </c>
      <c r="Q39" s="19">
        <v>112000</v>
      </c>
      <c r="R39" s="7">
        <v>0</v>
      </c>
      <c r="S39" s="7" t="s">
        <v>155</v>
      </c>
      <c r="T39" s="30">
        <v>44986</v>
      </c>
      <c r="U39" s="30">
        <v>44986</v>
      </c>
      <c r="V39" s="7">
        <v>0</v>
      </c>
      <c r="W39" s="13">
        <v>45931</v>
      </c>
      <c r="X39" s="7">
        <v>131.77000000000001</v>
      </c>
      <c r="Y39" s="7">
        <v>0.15170372618957262</v>
      </c>
      <c r="Z39" s="16">
        <v>214216.89307126051</v>
      </c>
      <c r="AA39" s="17">
        <v>214216.89307126051</v>
      </c>
      <c r="AB39" s="54">
        <v>0.36085216120305857</v>
      </c>
      <c r="AC39" s="7" t="s">
        <v>197</v>
      </c>
    </row>
    <row r="40" spans="1:29" ht="68" outlineLevel="2" x14ac:dyDescent="0.2">
      <c r="A40" s="7" t="s">
        <v>47</v>
      </c>
      <c r="B40" s="6" t="s">
        <v>21</v>
      </c>
      <c r="C40" s="7" t="s">
        <v>103</v>
      </c>
      <c r="D40" s="13">
        <v>45986</v>
      </c>
      <c r="E40" s="7" t="s">
        <v>117</v>
      </c>
      <c r="F40" s="14" t="s">
        <v>20</v>
      </c>
      <c r="G40" s="21" t="s">
        <v>72</v>
      </c>
      <c r="H40" s="7" t="s">
        <v>46</v>
      </c>
      <c r="I40" s="49">
        <v>122000</v>
      </c>
      <c r="J40" s="49">
        <v>70000</v>
      </c>
      <c r="K40" s="47">
        <v>0</v>
      </c>
      <c r="L40" s="47">
        <v>0</v>
      </c>
      <c r="M40" s="7" t="s">
        <v>26</v>
      </c>
      <c r="N40" s="7">
        <v>1</v>
      </c>
      <c r="O40" s="7" t="s">
        <v>24</v>
      </c>
      <c r="P40" s="22">
        <v>122000</v>
      </c>
      <c r="Q40" s="19">
        <v>70000</v>
      </c>
      <c r="R40" s="7">
        <v>0</v>
      </c>
      <c r="S40" s="7" t="s">
        <v>156</v>
      </c>
      <c r="T40" s="39">
        <v>45047</v>
      </c>
      <c r="U40" s="39">
        <v>45047</v>
      </c>
      <c r="V40" s="7">
        <v>0</v>
      </c>
      <c r="W40" s="13">
        <v>45931</v>
      </c>
      <c r="X40" s="7">
        <v>133.38</v>
      </c>
      <c r="Y40" s="7">
        <v>0.13780176938071675</v>
      </c>
      <c r="Z40" s="16">
        <v>138811.81586444745</v>
      </c>
      <c r="AA40" s="17">
        <v>138811.81586444745</v>
      </c>
      <c r="AB40" s="54">
        <v>0.23383096933696992</v>
      </c>
      <c r="AC40" s="7" t="s">
        <v>197</v>
      </c>
    </row>
    <row r="41" spans="1:29" ht="68" outlineLevel="2" x14ac:dyDescent="0.2">
      <c r="A41" s="7" t="s">
        <v>47</v>
      </c>
      <c r="B41" s="6" t="s">
        <v>21</v>
      </c>
      <c r="C41" s="7" t="s">
        <v>104</v>
      </c>
      <c r="D41" s="13">
        <v>45986</v>
      </c>
      <c r="E41" s="7" t="s">
        <v>117</v>
      </c>
      <c r="F41" s="14" t="s">
        <v>20</v>
      </c>
      <c r="G41" s="21" t="s">
        <v>73</v>
      </c>
      <c r="H41" s="7" t="s">
        <v>46</v>
      </c>
      <c r="I41" s="49">
        <v>73000</v>
      </c>
      <c r="J41" s="49">
        <v>39000</v>
      </c>
      <c r="K41" s="47">
        <v>0</v>
      </c>
      <c r="L41" s="47">
        <v>0</v>
      </c>
      <c r="M41" s="7" t="s">
        <v>26</v>
      </c>
      <c r="N41" s="7">
        <v>1</v>
      </c>
      <c r="O41" s="7" t="s">
        <v>24</v>
      </c>
      <c r="P41" s="22">
        <v>73000</v>
      </c>
      <c r="Q41" s="19">
        <v>39000</v>
      </c>
      <c r="R41" s="7">
        <v>0</v>
      </c>
      <c r="S41" s="7" t="s">
        <v>157</v>
      </c>
      <c r="T41" s="39">
        <v>45108</v>
      </c>
      <c r="U41" s="39">
        <v>45108</v>
      </c>
      <c r="V41" s="7">
        <v>0</v>
      </c>
      <c r="W41" s="13">
        <v>45931</v>
      </c>
      <c r="X41" s="7">
        <v>134.44999999999999</v>
      </c>
      <c r="Y41" s="7">
        <v>0.12874674600223135</v>
      </c>
      <c r="Z41" s="16">
        <v>82398.512458162892</v>
      </c>
      <c r="AA41" s="17">
        <v>82398.512458162892</v>
      </c>
      <c r="AB41" s="54">
        <v>0.1388017577612525</v>
      </c>
      <c r="AC41" s="7" t="s">
        <v>197</v>
      </c>
    </row>
    <row r="42" spans="1:29" ht="68" outlineLevel="2" x14ac:dyDescent="0.2">
      <c r="A42" s="7" t="s">
        <v>47</v>
      </c>
      <c r="B42" s="6" t="s">
        <v>21</v>
      </c>
      <c r="C42" s="7" t="s">
        <v>105</v>
      </c>
      <c r="D42" s="13">
        <v>45986</v>
      </c>
      <c r="E42" s="7" t="s">
        <v>117</v>
      </c>
      <c r="F42" s="14" t="s">
        <v>20</v>
      </c>
      <c r="G42" s="21" t="s">
        <v>74</v>
      </c>
      <c r="H42" s="7" t="s">
        <v>46</v>
      </c>
      <c r="I42" s="49">
        <v>26000</v>
      </c>
      <c r="J42" s="49">
        <v>13000</v>
      </c>
      <c r="K42" s="47">
        <v>0</v>
      </c>
      <c r="L42" s="47">
        <v>0</v>
      </c>
      <c r="M42" s="7" t="s">
        <v>26</v>
      </c>
      <c r="N42" s="7">
        <v>1</v>
      </c>
      <c r="O42" s="7" t="s">
        <v>24</v>
      </c>
      <c r="P42" s="22">
        <v>26000</v>
      </c>
      <c r="Q42" s="19">
        <v>13000</v>
      </c>
      <c r="R42" s="7">
        <v>0</v>
      </c>
      <c r="S42" s="7" t="s">
        <v>158</v>
      </c>
      <c r="T42" s="39">
        <v>45170</v>
      </c>
      <c r="U42" s="39">
        <v>45170</v>
      </c>
      <c r="V42" s="7">
        <v>0</v>
      </c>
      <c r="W42" s="13">
        <v>45931</v>
      </c>
      <c r="X42" s="7">
        <v>136.11000000000001</v>
      </c>
      <c r="Y42" s="7">
        <v>0.11498053045330958</v>
      </c>
      <c r="Z42" s="16">
        <v>28989.493791786048</v>
      </c>
      <c r="AA42" s="17">
        <v>28989.493791786048</v>
      </c>
      <c r="AB42" s="54">
        <v>4.8833317190669731E-2</v>
      </c>
      <c r="AC42" s="7" t="s">
        <v>197</v>
      </c>
    </row>
    <row r="43" spans="1:29" ht="68" outlineLevel="2" x14ac:dyDescent="0.2">
      <c r="A43" s="7" t="s">
        <v>47</v>
      </c>
      <c r="B43" s="6" t="s">
        <v>21</v>
      </c>
      <c r="C43" s="7" t="s">
        <v>106</v>
      </c>
      <c r="D43" s="13">
        <v>45986</v>
      </c>
      <c r="E43" s="7" t="s">
        <v>117</v>
      </c>
      <c r="F43" s="14" t="s">
        <v>20</v>
      </c>
      <c r="G43" s="21" t="s">
        <v>75</v>
      </c>
      <c r="H43" s="7" t="s">
        <v>46</v>
      </c>
      <c r="I43" s="49">
        <v>93000</v>
      </c>
      <c r="J43" s="49">
        <v>43000</v>
      </c>
      <c r="K43" s="47">
        <v>0</v>
      </c>
      <c r="L43" s="47">
        <v>0</v>
      </c>
      <c r="M43" s="7" t="s">
        <v>26</v>
      </c>
      <c r="N43" s="7">
        <v>1</v>
      </c>
      <c r="O43" s="7" t="s">
        <v>24</v>
      </c>
      <c r="P43" s="22">
        <v>93000</v>
      </c>
      <c r="Q43" s="19">
        <v>43000</v>
      </c>
      <c r="R43" s="7">
        <v>0</v>
      </c>
      <c r="S43" s="7" t="s">
        <v>159</v>
      </c>
      <c r="T43" s="39">
        <v>45231</v>
      </c>
      <c r="U43" s="39">
        <v>45231</v>
      </c>
      <c r="V43" s="7">
        <v>0</v>
      </c>
      <c r="W43" s="13">
        <v>45931</v>
      </c>
      <c r="X43" s="7">
        <v>137.09</v>
      </c>
      <c r="Y43" s="7">
        <v>0.10700999343496953</v>
      </c>
      <c r="Z43" s="16">
        <v>102951.92938945217</v>
      </c>
      <c r="AA43" s="17">
        <v>102951.92938945217</v>
      </c>
      <c r="AB43" s="54">
        <v>0.17342435364259623</v>
      </c>
      <c r="AC43" s="7" t="s">
        <v>197</v>
      </c>
    </row>
    <row r="44" spans="1:29" ht="68" outlineLevel="2" x14ac:dyDescent="0.2">
      <c r="A44" s="7" t="s">
        <v>47</v>
      </c>
      <c r="B44" s="6" t="s">
        <v>21</v>
      </c>
      <c r="C44" s="7" t="s">
        <v>107</v>
      </c>
      <c r="D44" s="13">
        <v>45986</v>
      </c>
      <c r="E44" s="7" t="s">
        <v>117</v>
      </c>
      <c r="F44" s="14" t="s">
        <v>20</v>
      </c>
      <c r="G44" s="21" t="s">
        <v>76</v>
      </c>
      <c r="H44" s="7" t="s">
        <v>46</v>
      </c>
      <c r="I44" s="49">
        <v>1547000</v>
      </c>
      <c r="J44" s="49">
        <v>648000</v>
      </c>
      <c r="K44" s="47">
        <v>0</v>
      </c>
      <c r="L44" s="47">
        <v>0</v>
      </c>
      <c r="M44" s="7" t="s">
        <v>26</v>
      </c>
      <c r="N44" s="7">
        <v>1</v>
      </c>
      <c r="O44" s="7" t="s">
        <v>24</v>
      </c>
      <c r="P44" s="22">
        <v>1547000</v>
      </c>
      <c r="Q44" s="19">
        <v>648000</v>
      </c>
      <c r="R44" s="7">
        <v>0</v>
      </c>
      <c r="S44" s="7" t="s">
        <v>160</v>
      </c>
      <c r="T44" s="39">
        <v>45292</v>
      </c>
      <c r="U44" s="39">
        <v>45292</v>
      </c>
      <c r="V44" s="7">
        <v>0</v>
      </c>
      <c r="W44" s="13">
        <v>45931</v>
      </c>
      <c r="X44" s="7">
        <v>138.97999999999999</v>
      </c>
      <c r="Y44" s="7">
        <v>9.1955677075838294E-2</v>
      </c>
      <c r="Z44" s="16">
        <v>1689255.4324363219</v>
      </c>
      <c r="AA44" s="17">
        <v>1689255.4324363219</v>
      </c>
      <c r="AB44" s="54">
        <v>2.8455807797374626</v>
      </c>
      <c r="AC44" s="7" t="s">
        <v>197</v>
      </c>
    </row>
    <row r="45" spans="1:29" ht="68" outlineLevel="2" x14ac:dyDescent="0.2">
      <c r="A45" s="7" t="s">
        <v>47</v>
      </c>
      <c r="B45" s="6" t="s">
        <v>21</v>
      </c>
      <c r="C45" s="7" t="s">
        <v>108</v>
      </c>
      <c r="D45" s="13">
        <v>45986</v>
      </c>
      <c r="E45" s="7" t="s">
        <v>117</v>
      </c>
      <c r="F45" s="14" t="s">
        <v>20</v>
      </c>
      <c r="G45" s="21" t="s">
        <v>77</v>
      </c>
      <c r="H45" s="7" t="s">
        <v>46</v>
      </c>
      <c r="I45" s="49">
        <v>12000</v>
      </c>
      <c r="J45" s="49">
        <v>5000</v>
      </c>
      <c r="K45" s="47">
        <v>0</v>
      </c>
      <c r="L45" s="47">
        <v>0</v>
      </c>
      <c r="M45" s="7" t="s">
        <v>26</v>
      </c>
      <c r="N45" s="7">
        <v>1</v>
      </c>
      <c r="O45" s="7" t="s">
        <v>24</v>
      </c>
      <c r="P45" s="22">
        <v>12000</v>
      </c>
      <c r="Q45" s="19">
        <v>5000</v>
      </c>
      <c r="R45" s="7">
        <v>0</v>
      </c>
      <c r="S45" s="7" t="s">
        <v>161</v>
      </c>
      <c r="T45" s="39">
        <v>45352</v>
      </c>
      <c r="U45" s="39">
        <v>45352</v>
      </c>
      <c r="V45" s="7">
        <v>0</v>
      </c>
      <c r="W45" s="13">
        <v>45931</v>
      </c>
      <c r="X45" s="7">
        <v>141.47999999999999</v>
      </c>
      <c r="Y45" s="7">
        <v>7.2660446706248161E-2</v>
      </c>
      <c r="Z45" s="16">
        <v>12871.925360474977</v>
      </c>
      <c r="AA45" s="17">
        <v>12871.925360474977</v>
      </c>
      <c r="AB45" s="54">
        <v>2.1682986895093816E-2</v>
      </c>
      <c r="AC45" s="7" t="s">
        <v>197</v>
      </c>
    </row>
    <row r="46" spans="1:29" ht="68" outlineLevel="2" x14ac:dyDescent="0.2">
      <c r="A46" s="7" t="s">
        <v>47</v>
      </c>
      <c r="B46" s="6" t="s">
        <v>21</v>
      </c>
      <c r="C46" s="7" t="s">
        <v>109</v>
      </c>
      <c r="D46" s="13">
        <v>45986</v>
      </c>
      <c r="E46" s="7" t="s">
        <v>117</v>
      </c>
      <c r="F46" s="14" t="s">
        <v>20</v>
      </c>
      <c r="G46" s="21" t="s">
        <v>78</v>
      </c>
      <c r="H46" s="7" t="s">
        <v>46</v>
      </c>
      <c r="I46" s="49">
        <v>12000</v>
      </c>
      <c r="J46" s="49">
        <v>4000</v>
      </c>
      <c r="K46" s="47">
        <v>0</v>
      </c>
      <c r="L46" s="47">
        <v>0</v>
      </c>
      <c r="M46" s="7" t="s">
        <v>26</v>
      </c>
      <c r="N46" s="7">
        <v>1</v>
      </c>
      <c r="O46" s="7" t="s">
        <v>24</v>
      </c>
      <c r="P46" s="22">
        <v>12000</v>
      </c>
      <c r="Q46" s="19">
        <v>4000</v>
      </c>
      <c r="R46" s="7">
        <v>0</v>
      </c>
      <c r="S46" s="7" t="s">
        <v>162</v>
      </c>
      <c r="T46" s="13">
        <v>45413</v>
      </c>
      <c r="U46" s="13">
        <v>45413</v>
      </c>
      <c r="V46" s="7">
        <v>0</v>
      </c>
      <c r="W46" s="13">
        <v>45931</v>
      </c>
      <c r="X46" s="7">
        <v>142.91999999999999</v>
      </c>
      <c r="Y46" s="7">
        <v>6.1852784774699243E-2</v>
      </c>
      <c r="Z46" s="16">
        <v>12742.233417296391</v>
      </c>
      <c r="AA46" s="17">
        <v>12742.233417296391</v>
      </c>
      <c r="AB46" s="54">
        <v>2.1464518513279272E-2</v>
      </c>
      <c r="AC46" s="7" t="s">
        <v>197</v>
      </c>
    </row>
    <row r="47" spans="1:29" ht="68" outlineLevel="2" x14ac:dyDescent="0.2">
      <c r="A47" s="7" t="s">
        <v>47</v>
      </c>
      <c r="B47" s="6" t="s">
        <v>21</v>
      </c>
      <c r="C47" s="7" t="s">
        <v>110</v>
      </c>
      <c r="D47" s="13">
        <v>45986</v>
      </c>
      <c r="E47" s="7" t="s">
        <v>117</v>
      </c>
      <c r="F47" s="14" t="s">
        <v>20</v>
      </c>
      <c r="G47" s="21" t="s">
        <v>79</v>
      </c>
      <c r="H47" s="7" t="s">
        <v>46</v>
      </c>
      <c r="I47" s="49">
        <v>12000</v>
      </c>
      <c r="J47" s="49">
        <v>4000</v>
      </c>
      <c r="K47" s="47">
        <v>0</v>
      </c>
      <c r="L47" s="47">
        <v>0</v>
      </c>
      <c r="M47" s="7" t="s">
        <v>26</v>
      </c>
      <c r="N47" s="7">
        <v>1</v>
      </c>
      <c r="O47" s="7" t="s">
        <v>24</v>
      </c>
      <c r="P47" s="22">
        <v>12000</v>
      </c>
      <c r="Q47" s="19">
        <v>4000</v>
      </c>
      <c r="R47" s="7">
        <v>0</v>
      </c>
      <c r="S47" s="7" t="s">
        <v>163</v>
      </c>
      <c r="T47" s="13">
        <v>45474</v>
      </c>
      <c r="U47" s="13">
        <v>45474</v>
      </c>
      <c r="V47" s="7">
        <v>0</v>
      </c>
      <c r="W47" s="13">
        <v>45931</v>
      </c>
      <c r="X47" s="7">
        <v>143.66999999999999</v>
      </c>
      <c r="Y47" s="7">
        <v>5.6309598385188231E-2</v>
      </c>
      <c r="Z47" s="16">
        <v>12675.715180622259</v>
      </c>
      <c r="AA47" s="17">
        <v>12675.715180622259</v>
      </c>
      <c r="AB47" s="54">
        <v>2.1352467362134569E-2</v>
      </c>
      <c r="AC47" s="7" t="s">
        <v>197</v>
      </c>
    </row>
    <row r="48" spans="1:29" ht="68" outlineLevel="2" x14ac:dyDescent="0.2">
      <c r="A48" s="7" t="s">
        <v>47</v>
      </c>
      <c r="B48" s="6" t="s">
        <v>21</v>
      </c>
      <c r="C48" s="7" t="s">
        <v>111</v>
      </c>
      <c r="D48" s="13">
        <v>45986</v>
      </c>
      <c r="E48" s="7" t="s">
        <v>117</v>
      </c>
      <c r="F48" s="14" t="s">
        <v>20</v>
      </c>
      <c r="G48" s="21" t="s">
        <v>80</v>
      </c>
      <c r="H48" s="7" t="s">
        <v>46</v>
      </c>
      <c r="I48" s="49">
        <v>6000</v>
      </c>
      <c r="J48" s="49">
        <v>2000</v>
      </c>
      <c r="K48" s="47">
        <v>0</v>
      </c>
      <c r="L48" s="47">
        <v>0</v>
      </c>
      <c r="M48" s="7" t="s">
        <v>26</v>
      </c>
      <c r="N48" s="7">
        <v>1</v>
      </c>
      <c r="O48" s="7" t="s">
        <v>24</v>
      </c>
      <c r="P48" s="22">
        <v>6000</v>
      </c>
      <c r="Q48" s="19">
        <v>2000</v>
      </c>
      <c r="R48" s="7">
        <v>0</v>
      </c>
      <c r="S48" s="7" t="s">
        <v>164</v>
      </c>
      <c r="T48" s="13">
        <v>45536</v>
      </c>
      <c r="U48" s="13">
        <v>45536</v>
      </c>
      <c r="V48" s="7">
        <v>0</v>
      </c>
      <c r="W48" s="13">
        <v>45931</v>
      </c>
      <c r="X48" s="7">
        <v>144.02000000000001</v>
      </c>
      <c r="Y48" s="7">
        <v>5.3742535758922294E-2</v>
      </c>
      <c r="Z48" s="16">
        <v>6322.4552145535336</v>
      </c>
      <c r="AA48" s="17">
        <v>6322.4552145535336</v>
      </c>
      <c r="AB48" s="54">
        <v>1.0650288105533513E-2</v>
      </c>
      <c r="AC48" s="7" t="s">
        <v>197</v>
      </c>
    </row>
    <row r="49" spans="1:29" ht="34" outlineLevel="1" x14ac:dyDescent="0.2">
      <c r="A49" s="70" t="s">
        <v>175</v>
      </c>
      <c r="B49" s="32"/>
      <c r="C49" s="31"/>
      <c r="D49" s="38"/>
      <c r="E49" s="31"/>
      <c r="F49" s="33"/>
      <c r="G49" s="69"/>
      <c r="H49" s="31"/>
      <c r="I49" s="50">
        <f>SUBTOTAL(9,I16:I48)</f>
        <v>23525000</v>
      </c>
      <c r="J49" s="50">
        <f>SUBTOTAL(9,J16:J48)</f>
        <v>20318000</v>
      </c>
      <c r="K49" s="47">
        <f>SUBTOTAL(9,K16:K48)</f>
        <v>2325000</v>
      </c>
      <c r="L49" s="47">
        <f>SUBTOTAL(9,L16:L48)</f>
        <v>0</v>
      </c>
      <c r="M49" s="31"/>
      <c r="N49" s="31"/>
      <c r="O49" s="31"/>
      <c r="P49" s="34">
        <f>SUBTOTAL(9,P16:P48)</f>
        <v>25850000</v>
      </c>
      <c r="Q49" s="19">
        <f>SUBTOTAL(9,Q16:Q48)</f>
        <v>20318000</v>
      </c>
      <c r="R49" s="7">
        <f>SUBTOTAL(9,R16:R48)</f>
        <v>0</v>
      </c>
      <c r="S49" s="7"/>
      <c r="T49" s="13"/>
      <c r="U49" s="38"/>
      <c r="V49" s="7"/>
      <c r="W49" s="13"/>
      <c r="X49" s="7"/>
      <c r="Y49" s="7"/>
      <c r="Z49" s="16">
        <f>SUBTOTAL(9,Z16:Z48)</f>
        <v>35427117.708793782</v>
      </c>
      <c r="AA49" s="17">
        <f>SUBTOTAL(9,AA16:AA48)</f>
        <v>35427117.708793782</v>
      </c>
      <c r="AB49" s="54">
        <f>SUBTOTAL(9,AB16:AB48)</f>
        <v>59.677609021062239</v>
      </c>
      <c r="AC49" s="7"/>
    </row>
    <row r="50" spans="1:29" ht="68" outlineLevel="2" x14ac:dyDescent="0.2">
      <c r="A50" s="31" t="s">
        <v>114</v>
      </c>
      <c r="B50" s="32"/>
      <c r="C50" s="31" t="s">
        <v>115</v>
      </c>
      <c r="D50" s="38">
        <v>45966</v>
      </c>
      <c r="E50" s="31" t="s">
        <v>116</v>
      </c>
      <c r="F50" s="33" t="s">
        <v>20</v>
      </c>
      <c r="G50" s="31" t="s">
        <v>128</v>
      </c>
      <c r="H50" s="31">
        <v>187455</v>
      </c>
      <c r="I50" s="50">
        <v>1423500</v>
      </c>
      <c r="J50" s="50">
        <v>26000</v>
      </c>
      <c r="K50" s="47">
        <v>0</v>
      </c>
      <c r="L50" s="47">
        <v>0</v>
      </c>
      <c r="M50" s="31" t="s">
        <v>26</v>
      </c>
      <c r="N50" s="31">
        <v>1</v>
      </c>
      <c r="O50" s="31" t="s">
        <v>24</v>
      </c>
      <c r="P50" s="34">
        <v>1423500</v>
      </c>
      <c r="Q50" s="19">
        <v>26000</v>
      </c>
      <c r="R50" s="7">
        <v>0</v>
      </c>
      <c r="S50" s="7" t="s">
        <v>165</v>
      </c>
      <c r="T50" s="13">
        <v>45658</v>
      </c>
      <c r="U50" s="35">
        <v>45931</v>
      </c>
      <c r="V50" s="7">
        <v>273</v>
      </c>
      <c r="W50" s="13">
        <v>45931</v>
      </c>
      <c r="X50" s="7">
        <v>151.76</v>
      </c>
      <c r="Y50" s="7">
        <v>0</v>
      </c>
      <c r="Z50" s="16">
        <v>1423500</v>
      </c>
      <c r="AA50" s="17">
        <v>1423500</v>
      </c>
      <c r="AB50" s="54">
        <v>2.3979110335695029</v>
      </c>
      <c r="AC50" s="7" t="s">
        <v>197</v>
      </c>
    </row>
    <row r="51" spans="1:29" ht="51" outlineLevel="1" x14ac:dyDescent="0.2">
      <c r="A51" s="64" t="s">
        <v>176</v>
      </c>
      <c r="B51" s="71"/>
      <c r="C51" s="18"/>
      <c r="D51" s="58"/>
      <c r="E51" s="18"/>
      <c r="F51" s="59"/>
      <c r="G51" s="18"/>
      <c r="H51" s="18"/>
      <c r="I51" s="61">
        <f>SUBTOTAL(9,I50:I50)</f>
        <v>1423500</v>
      </c>
      <c r="J51" s="61">
        <f>SUBTOTAL(9,J50:J50)</f>
        <v>26000</v>
      </c>
      <c r="K51" s="61">
        <f>SUBTOTAL(9,K50:K50)</f>
        <v>0</v>
      </c>
      <c r="L51" s="61">
        <f>SUBTOTAL(9,L50:L50)</f>
        <v>0</v>
      </c>
      <c r="M51" s="18"/>
      <c r="N51" s="18"/>
      <c r="O51" s="18"/>
      <c r="P51" s="72">
        <f>SUBTOTAL(9,P50:P50)</f>
        <v>1423500</v>
      </c>
      <c r="Q51" s="73">
        <f>SUBTOTAL(9,Q50:Q50)</f>
        <v>26000</v>
      </c>
      <c r="R51" s="18">
        <f>SUBTOTAL(9,R50:R50)</f>
        <v>0</v>
      </c>
      <c r="S51" s="18"/>
      <c r="T51" s="58"/>
      <c r="U51" s="74"/>
      <c r="V51" s="18"/>
      <c r="W51" s="58"/>
      <c r="X51" s="18"/>
      <c r="Y51" s="18"/>
      <c r="Z51" s="62">
        <f>SUBTOTAL(9,Z50:Z50)</f>
        <v>1423500</v>
      </c>
      <c r="AA51" s="63">
        <f>SUBTOTAL(9,AA50:AA50)</f>
        <v>1423500</v>
      </c>
      <c r="AB51" s="56">
        <f>SUBTOTAL(9,AB50:AB50)</f>
        <v>2.3979110335695029</v>
      </c>
      <c r="AC51" s="18"/>
    </row>
    <row r="52" spans="1:29" ht="17" x14ac:dyDescent="0.2">
      <c r="A52" s="65" t="s">
        <v>174</v>
      </c>
      <c r="B52" s="75"/>
      <c r="C52" s="65"/>
      <c r="D52" s="66"/>
      <c r="E52" s="65"/>
      <c r="F52" s="67"/>
      <c r="G52" s="65"/>
      <c r="H52" s="65"/>
      <c r="I52" s="68">
        <f>SUBTOTAL(9,I6:I50)</f>
        <v>25528114</v>
      </c>
      <c r="J52" s="68">
        <f>SUBTOTAL(9,J6:J50)</f>
        <v>20648400</v>
      </c>
      <c r="K52" s="68">
        <f>SUBTOTAL(9,K6:K50)</f>
        <v>2325000</v>
      </c>
      <c r="L52" s="68">
        <f>SUBTOTAL(9,L6:L50)</f>
        <v>0</v>
      </c>
      <c r="M52" s="65"/>
      <c r="N52" s="65"/>
      <c r="O52" s="65"/>
      <c r="P52" s="76">
        <f>SUBTOTAL(9,P6:P50)</f>
        <v>27853114</v>
      </c>
      <c r="Q52" s="77">
        <f>SUBTOTAL(9,Q6:Q50)</f>
        <v>20648400</v>
      </c>
      <c r="R52" s="65">
        <f>SUBTOTAL(9,R6:R50)</f>
        <v>0</v>
      </c>
      <c r="S52" s="65"/>
      <c r="T52" s="66"/>
      <c r="U52" s="108"/>
      <c r="V52" s="65"/>
      <c r="W52" s="66"/>
      <c r="X52" s="65"/>
      <c r="Y52" s="65"/>
      <c r="Z52" s="109">
        <f>SUBTOTAL(9,Z6:Z50)</f>
        <v>37650003.298236787</v>
      </c>
      <c r="AA52" s="110">
        <f>SUBTOTAL(9,AA6:AA50)</f>
        <v>37650003.298236787</v>
      </c>
      <c r="AB52" s="111">
        <f>SUBTOTAL(9,AB6:AB50)</f>
        <v>63.422099278377324</v>
      </c>
      <c r="AC52" s="18"/>
    </row>
    <row r="53" spans="1:29" x14ac:dyDescent="0.2">
      <c r="A53" s="18"/>
      <c r="B53" s="71"/>
      <c r="C53" s="18"/>
      <c r="D53" s="58"/>
      <c r="E53" s="18"/>
      <c r="F53" s="59"/>
      <c r="G53" s="18"/>
      <c r="H53" s="18"/>
      <c r="I53" s="61"/>
      <c r="J53" s="61"/>
      <c r="K53" s="61"/>
      <c r="L53" s="61"/>
      <c r="M53" s="18"/>
      <c r="N53" s="18"/>
      <c r="O53" s="18"/>
      <c r="P53" s="72"/>
      <c r="Q53" s="73"/>
      <c r="R53" s="18"/>
      <c r="S53" s="18"/>
      <c r="T53" s="58"/>
      <c r="U53" s="74"/>
      <c r="V53" s="18"/>
      <c r="W53" s="58"/>
      <c r="X53" s="18"/>
      <c r="Y53" s="18"/>
      <c r="Z53" s="62"/>
      <c r="AA53" s="63"/>
      <c r="AB53" s="56"/>
      <c r="AC53" s="18"/>
    </row>
    <row r="54" spans="1:29" ht="17" thickBot="1" x14ac:dyDescent="0.25"/>
    <row r="55" spans="1:29" x14ac:dyDescent="0.2">
      <c r="A55" s="153" t="s">
        <v>195</v>
      </c>
      <c r="B55" s="154"/>
      <c r="C55" s="154"/>
      <c r="D55" s="154"/>
      <c r="E55" s="154"/>
      <c r="F55" s="154"/>
      <c r="G55" s="154"/>
      <c r="H55" s="154"/>
      <c r="I55" s="154"/>
      <c r="J55" s="154"/>
      <c r="K55" s="154"/>
      <c r="L55" s="154"/>
      <c r="M55" s="154"/>
      <c r="N55" s="154"/>
      <c r="O55" s="154"/>
      <c r="P55" s="154"/>
      <c r="Q55" s="154"/>
      <c r="R55" s="154"/>
      <c r="S55" s="154"/>
      <c r="T55" s="154"/>
      <c r="U55" s="154"/>
      <c r="V55" s="154"/>
      <c r="W55" s="154"/>
      <c r="X55" s="154"/>
      <c r="Y55" s="154"/>
      <c r="Z55" s="154"/>
      <c r="AA55" s="154"/>
      <c r="AB55" s="154"/>
      <c r="AC55" s="155"/>
    </row>
    <row r="56" spans="1:29" ht="70" x14ac:dyDescent="0.2">
      <c r="A56" s="1" t="s">
        <v>0</v>
      </c>
      <c r="B56" s="1" t="s">
        <v>1</v>
      </c>
      <c r="C56" s="1" t="s">
        <v>29</v>
      </c>
      <c r="D56" s="1" t="s">
        <v>30</v>
      </c>
      <c r="E56" s="1" t="s">
        <v>2</v>
      </c>
      <c r="F56" s="2" t="s">
        <v>3</v>
      </c>
      <c r="G56" s="1" t="s">
        <v>112</v>
      </c>
      <c r="H56" s="1" t="s">
        <v>4</v>
      </c>
      <c r="I56" s="43" t="s">
        <v>8</v>
      </c>
      <c r="J56" s="43" t="s">
        <v>9</v>
      </c>
      <c r="K56" s="44" t="s">
        <v>34</v>
      </c>
      <c r="L56" s="45" t="s">
        <v>35</v>
      </c>
      <c r="M56" s="12" t="s">
        <v>5</v>
      </c>
      <c r="N56" s="3" t="s">
        <v>6</v>
      </c>
      <c r="O56" s="3" t="s">
        <v>7</v>
      </c>
      <c r="P56" s="3" t="s">
        <v>36</v>
      </c>
      <c r="Q56" s="3" t="s">
        <v>37</v>
      </c>
      <c r="R56" s="3" t="s">
        <v>38</v>
      </c>
      <c r="S56" s="3" t="s">
        <v>132</v>
      </c>
      <c r="T56" s="4" t="s">
        <v>10</v>
      </c>
      <c r="U56" s="4" t="s">
        <v>11</v>
      </c>
      <c r="V56" s="1" t="s">
        <v>12</v>
      </c>
      <c r="W56" s="3" t="s">
        <v>13</v>
      </c>
      <c r="X56" s="5" t="s">
        <v>14</v>
      </c>
      <c r="Y56" s="5" t="s">
        <v>15</v>
      </c>
      <c r="Z56" s="5" t="s">
        <v>16</v>
      </c>
      <c r="AA56" s="5" t="s">
        <v>17</v>
      </c>
      <c r="AB56" s="53" t="s">
        <v>18</v>
      </c>
      <c r="AC56" s="5" t="s">
        <v>19</v>
      </c>
    </row>
    <row r="57" spans="1:29" ht="85" outlineLevel="2" x14ac:dyDescent="0.2">
      <c r="A57" s="25" t="s">
        <v>31</v>
      </c>
      <c r="B57" s="25" t="s">
        <v>33</v>
      </c>
      <c r="C57" s="25" t="s">
        <v>32</v>
      </c>
      <c r="D57" s="26">
        <v>45971</v>
      </c>
      <c r="E57" s="25" t="s">
        <v>118</v>
      </c>
      <c r="F57" s="27" t="s">
        <v>20</v>
      </c>
      <c r="G57" s="25"/>
      <c r="H57" s="28">
        <v>1.3007332010005299E+17</v>
      </c>
      <c r="I57" s="46">
        <v>21273474</v>
      </c>
      <c r="J57" s="47">
        <v>0</v>
      </c>
      <c r="K57" s="47">
        <v>0</v>
      </c>
      <c r="L57" s="47">
        <v>0</v>
      </c>
      <c r="M57" s="7" t="s">
        <v>26</v>
      </c>
      <c r="N57" s="7">
        <v>5</v>
      </c>
      <c r="O57" s="7" t="s">
        <v>113</v>
      </c>
      <c r="P57" s="15">
        <v>21273474</v>
      </c>
      <c r="Q57" s="7">
        <v>0</v>
      </c>
      <c r="R57" s="7">
        <v>0</v>
      </c>
      <c r="S57" s="7" t="s">
        <v>133</v>
      </c>
      <c r="T57" s="13">
        <v>45717</v>
      </c>
      <c r="U57" s="13">
        <v>45717</v>
      </c>
      <c r="V57" s="7">
        <f>_xlfn.DAYS(U57,T57)</f>
        <v>0</v>
      </c>
      <c r="W57" s="13">
        <v>45931</v>
      </c>
      <c r="X57" s="7">
        <f>VLOOKUP(U57,IPC!A51:B325,2,FALSE)</f>
        <v>148.68</v>
      </c>
      <c r="Y57" s="7">
        <f>SUM(151.76/X57)-1</f>
        <v>2.0715630885122405E-2</v>
      </c>
      <c r="Z57" s="16">
        <f>+(P57*Y57)+P57</f>
        <v>21714167.435028248</v>
      </c>
      <c r="AA57" s="17">
        <f>+Z57</f>
        <v>21714167.435028248</v>
      </c>
      <c r="AB57" s="54">
        <f>+(AA57*100)/$AA$47</f>
        <v>171305.26463882162</v>
      </c>
      <c r="AC57" s="7" t="s">
        <v>120</v>
      </c>
    </row>
    <row r="58" spans="1:29" ht="35" outlineLevel="1" thickBot="1" x14ac:dyDescent="0.25">
      <c r="A58" s="64" t="s">
        <v>178</v>
      </c>
      <c r="B58" s="18"/>
      <c r="C58" s="18"/>
      <c r="D58" s="58"/>
      <c r="E58" s="18"/>
      <c r="F58" s="59"/>
      <c r="G58" s="18"/>
      <c r="H58" s="94"/>
      <c r="I58" s="60">
        <f>SUBTOTAL(9,I57:I57)</f>
        <v>21273474</v>
      </c>
      <c r="J58" s="61">
        <f>SUBTOTAL(9,J57:J57)</f>
        <v>0</v>
      </c>
      <c r="K58" s="61">
        <f>SUBTOTAL(9,K57:K57)</f>
        <v>0</v>
      </c>
      <c r="L58" s="61">
        <f>SUBTOTAL(9,L57:L57)</f>
        <v>0</v>
      </c>
      <c r="M58" s="18"/>
      <c r="N58" s="18"/>
      <c r="O58" s="18"/>
      <c r="P58" s="95">
        <f>SUBTOTAL(9,P57:P57)</f>
        <v>21273474</v>
      </c>
      <c r="Q58" s="18">
        <f>SUBTOTAL(9,Q57:Q57)</f>
        <v>0</v>
      </c>
      <c r="R58" s="18">
        <f>SUBTOTAL(9,R57:R57)</f>
        <v>0</v>
      </c>
      <c r="S58" s="18"/>
      <c r="T58" s="58"/>
      <c r="U58" s="58"/>
      <c r="V58" s="18"/>
      <c r="W58" s="58"/>
      <c r="X58" s="18"/>
      <c r="Y58" s="18"/>
      <c r="Z58" s="62">
        <f>SUBTOTAL(9,Z57:Z57)</f>
        <v>21714167.435028248</v>
      </c>
      <c r="AA58" s="63">
        <f>SUBTOTAL(9,AA57:AA57)</f>
        <v>21714167.435028248</v>
      </c>
      <c r="AB58" s="56">
        <f>SUBTOTAL(9,AB57:AB57)</f>
        <v>171305.26463882162</v>
      </c>
      <c r="AC58" s="18"/>
    </row>
    <row r="59" spans="1:29" ht="18" thickBot="1" x14ac:dyDescent="0.25">
      <c r="A59" s="78" t="s">
        <v>174</v>
      </c>
      <c r="B59" s="80"/>
      <c r="C59" s="80"/>
      <c r="D59" s="81"/>
      <c r="E59" s="80"/>
      <c r="F59" s="82"/>
      <c r="G59" s="80"/>
      <c r="H59" s="112"/>
      <c r="I59" s="105">
        <f>SUBTOTAL(9,I57:I57)</f>
        <v>21273474</v>
      </c>
      <c r="J59" s="83">
        <f>SUBTOTAL(9,J57:J57)</f>
        <v>0</v>
      </c>
      <c r="K59" s="83">
        <f>SUBTOTAL(9,K57:K57)</f>
        <v>0</v>
      </c>
      <c r="L59" s="83">
        <f>SUBTOTAL(9,L57:L57)</f>
        <v>0</v>
      </c>
      <c r="M59" s="80"/>
      <c r="N59" s="80"/>
      <c r="O59" s="80"/>
      <c r="P59" s="107">
        <f>SUBTOTAL(9,P57:P57)</f>
        <v>21273474</v>
      </c>
      <c r="Q59" s="80">
        <f>SUBTOTAL(9,Q57:Q57)</f>
        <v>0</v>
      </c>
      <c r="R59" s="80">
        <f>SUBTOTAL(9,R57:R57)</f>
        <v>0</v>
      </c>
      <c r="S59" s="80"/>
      <c r="T59" s="81"/>
      <c r="U59" s="81"/>
      <c r="V59" s="80"/>
      <c r="W59" s="81"/>
      <c r="X59" s="80"/>
      <c r="Y59" s="80"/>
      <c r="Z59" s="113">
        <f>SUBTOTAL(9,Z57:Z57)</f>
        <v>21714167.435028248</v>
      </c>
      <c r="AA59" s="114">
        <f>SUBTOTAL(9,AA57:AA57)</f>
        <v>21714167.435028248</v>
      </c>
      <c r="AB59" s="115">
        <f>SUBTOTAL(9,AB57:AB57)</f>
        <v>171305.26463882162</v>
      </c>
      <c r="AC59" s="18"/>
    </row>
    <row r="66" spans="7:13" ht="17" thickBot="1" x14ac:dyDescent="0.25"/>
    <row r="67" spans="7:13" ht="17" thickBot="1" x14ac:dyDescent="0.25">
      <c r="G67" s="150" t="s">
        <v>196</v>
      </c>
      <c r="H67" s="151"/>
      <c r="I67" s="151"/>
      <c r="J67" s="151"/>
      <c r="K67" s="151"/>
      <c r="L67" s="151"/>
      <c r="M67" s="152"/>
    </row>
    <row r="68" spans="7:13" ht="69" thickBot="1" x14ac:dyDescent="0.25">
      <c r="G68" s="135" t="s">
        <v>187</v>
      </c>
      <c r="H68" s="136" t="s">
        <v>8</v>
      </c>
      <c r="I68" s="136" t="s">
        <v>9</v>
      </c>
      <c r="J68" s="136" t="s">
        <v>34</v>
      </c>
      <c r="K68" s="136" t="s">
        <v>35</v>
      </c>
      <c r="L68" s="136" t="s">
        <v>17</v>
      </c>
      <c r="M68" s="137" t="s">
        <v>18</v>
      </c>
    </row>
    <row r="69" spans="7:13" ht="51" x14ac:dyDescent="0.2">
      <c r="G69" s="130" t="s">
        <v>129</v>
      </c>
      <c r="H69" s="131">
        <f>+I52</f>
        <v>25528114</v>
      </c>
      <c r="I69" s="131">
        <f>+J52</f>
        <v>20648400</v>
      </c>
      <c r="J69" s="131">
        <f>+K52</f>
        <v>2325000</v>
      </c>
      <c r="K69" s="132">
        <f>+L52</f>
        <v>0</v>
      </c>
      <c r="L69" s="133">
        <f>+AA52</f>
        <v>37650003.298236787</v>
      </c>
      <c r="M69" s="134">
        <f>+AB52</f>
        <v>63.422099278377324</v>
      </c>
    </row>
    <row r="70" spans="7:13" ht="52" thickBot="1" x14ac:dyDescent="0.25">
      <c r="G70" s="138" t="s">
        <v>195</v>
      </c>
      <c r="H70" s="97">
        <f>+I59</f>
        <v>21273474</v>
      </c>
      <c r="I70" s="97">
        <f>+J59</f>
        <v>0</v>
      </c>
      <c r="J70" s="97">
        <f>+K59</f>
        <v>0</v>
      </c>
      <c r="K70" s="97">
        <f>+L59</f>
        <v>0</v>
      </c>
      <c r="L70" s="139">
        <f>+AA59</f>
        <v>21714167.435028248</v>
      </c>
      <c r="M70" s="140">
        <f>+AB59</f>
        <v>171305.26463882162</v>
      </c>
    </row>
    <row r="71" spans="7:13" ht="17" thickBot="1" x14ac:dyDescent="0.25">
      <c r="G71" s="141" t="s">
        <v>25</v>
      </c>
      <c r="H71" s="142">
        <f t="shared" ref="H71:M71" si="0">SUM(H69:H70)</f>
        <v>46801588</v>
      </c>
      <c r="I71" s="142">
        <f t="shared" si="0"/>
        <v>20648400</v>
      </c>
      <c r="J71" s="142">
        <f t="shared" si="0"/>
        <v>2325000</v>
      </c>
      <c r="K71" s="142">
        <f t="shared" si="0"/>
        <v>0</v>
      </c>
      <c r="L71" s="142">
        <f t="shared" si="0"/>
        <v>59364170.733265035</v>
      </c>
      <c r="M71" s="143">
        <f t="shared" si="0"/>
        <v>171368.68673809999</v>
      </c>
    </row>
    <row r="72" spans="7:13" x14ac:dyDescent="0.2">
      <c r="G72" s="98"/>
      <c r="H72" s="99"/>
      <c r="I72" s="99"/>
      <c r="J72" s="99"/>
      <c r="K72" s="99"/>
      <c r="L72" s="99"/>
      <c r="M72" s="99"/>
    </row>
    <row r="73" spans="7:13" x14ac:dyDescent="0.2">
      <c r="G73" s="98"/>
      <c r="H73" s="99"/>
      <c r="I73" s="99"/>
      <c r="J73" s="99"/>
      <c r="K73" s="99"/>
      <c r="L73" s="99"/>
      <c r="M73" s="99"/>
    </row>
    <row r="74" spans="7:13" x14ac:dyDescent="0.2">
      <c r="G74" s="98"/>
      <c r="H74" s="99"/>
      <c r="I74" s="99"/>
      <c r="J74" s="99"/>
      <c r="K74" s="99"/>
      <c r="L74" s="99"/>
      <c r="M74" s="99"/>
    </row>
    <row r="75" spans="7:13" x14ac:dyDescent="0.2">
      <c r="G75" s="98"/>
      <c r="H75" s="99"/>
      <c r="I75" s="99"/>
      <c r="J75" s="99"/>
      <c r="K75" s="99"/>
      <c r="L75" s="99"/>
      <c r="M75" s="99"/>
    </row>
    <row r="76" spans="7:13" x14ac:dyDescent="0.2">
      <c r="G76" s="100"/>
      <c r="H76" s="101"/>
      <c r="I76" s="101"/>
      <c r="J76" s="101"/>
      <c r="K76" s="101"/>
      <c r="L76" s="101"/>
      <c r="M76" s="101"/>
    </row>
  </sheetData>
  <mergeCells count="4">
    <mergeCell ref="G67:M67"/>
    <mergeCell ref="A1:AC1"/>
    <mergeCell ref="A4:AC4"/>
    <mergeCell ref="A55:AC5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DCCF6-66B0-E442-8F98-C629AAC15F38}">
  <dimension ref="A1:B275"/>
  <sheetViews>
    <sheetView topLeftCell="A246" zoomScale="130" zoomScaleNormal="130" workbookViewId="0">
      <selection activeCell="B275" sqref="B275"/>
    </sheetView>
  </sheetViews>
  <sheetFormatPr baseColWidth="10" defaultRowHeight="16" x14ac:dyDescent="0.2"/>
  <sheetData>
    <row r="1" spans="1:2" x14ac:dyDescent="0.2">
      <c r="A1" s="10" t="s">
        <v>22</v>
      </c>
      <c r="B1" s="11" t="s">
        <v>23</v>
      </c>
    </row>
    <row r="2" spans="1:2" x14ac:dyDescent="0.2">
      <c r="A2" s="8">
        <v>37622</v>
      </c>
      <c r="B2" s="9">
        <v>50.42</v>
      </c>
    </row>
    <row r="3" spans="1:2" x14ac:dyDescent="0.2">
      <c r="A3" s="8">
        <v>37653</v>
      </c>
      <c r="B3" s="9">
        <v>50.98</v>
      </c>
    </row>
    <row r="4" spans="1:2" x14ac:dyDescent="0.2">
      <c r="A4" s="8">
        <v>37681</v>
      </c>
      <c r="B4" s="9">
        <v>51.51</v>
      </c>
    </row>
    <row r="5" spans="1:2" x14ac:dyDescent="0.2">
      <c r="A5" s="8">
        <v>37712</v>
      </c>
      <c r="B5" s="9">
        <v>52.1</v>
      </c>
    </row>
    <row r="6" spans="1:2" x14ac:dyDescent="0.2">
      <c r="A6" s="8">
        <v>37742</v>
      </c>
      <c r="B6" s="9">
        <v>52.36</v>
      </c>
    </row>
    <row r="7" spans="1:2" x14ac:dyDescent="0.2">
      <c r="A7" s="8">
        <v>37773</v>
      </c>
      <c r="B7" s="9">
        <v>52.33</v>
      </c>
    </row>
    <row r="8" spans="1:2" x14ac:dyDescent="0.2">
      <c r="A8" s="8">
        <v>37803</v>
      </c>
      <c r="B8" s="9">
        <v>52.26</v>
      </c>
    </row>
    <row r="9" spans="1:2" x14ac:dyDescent="0.2">
      <c r="A9" s="8">
        <v>37834</v>
      </c>
      <c r="B9" s="9">
        <v>52.42</v>
      </c>
    </row>
    <row r="10" spans="1:2" x14ac:dyDescent="0.2">
      <c r="A10" s="8">
        <v>37865</v>
      </c>
      <c r="B10" s="9">
        <v>52.53</v>
      </c>
    </row>
    <row r="11" spans="1:2" x14ac:dyDescent="0.2">
      <c r="A11" s="8">
        <v>37895</v>
      </c>
      <c r="B11" s="9">
        <v>52.56</v>
      </c>
    </row>
    <row r="12" spans="1:2" x14ac:dyDescent="0.2">
      <c r="A12" s="8">
        <v>37926</v>
      </c>
      <c r="B12" s="9">
        <v>52.75</v>
      </c>
    </row>
    <row r="13" spans="1:2" x14ac:dyDescent="0.2">
      <c r="A13" s="8">
        <v>37956</v>
      </c>
      <c r="B13" s="9">
        <v>53.07</v>
      </c>
    </row>
    <row r="14" spans="1:2" x14ac:dyDescent="0.2">
      <c r="A14" s="8">
        <v>37987</v>
      </c>
      <c r="B14" s="9">
        <v>53.54</v>
      </c>
    </row>
    <row r="15" spans="1:2" x14ac:dyDescent="0.2">
      <c r="A15" s="8">
        <v>38018</v>
      </c>
      <c r="B15" s="9">
        <v>54.18</v>
      </c>
    </row>
    <row r="16" spans="1:2" x14ac:dyDescent="0.2">
      <c r="A16" s="8">
        <v>38047</v>
      </c>
      <c r="B16" s="9">
        <v>54.71</v>
      </c>
    </row>
    <row r="17" spans="1:2" x14ac:dyDescent="0.2">
      <c r="A17" s="8">
        <v>38078</v>
      </c>
      <c r="B17" s="9">
        <v>54.96</v>
      </c>
    </row>
    <row r="18" spans="1:2" x14ac:dyDescent="0.2">
      <c r="A18" s="8">
        <v>38108</v>
      </c>
      <c r="B18" s="9">
        <v>55.17</v>
      </c>
    </row>
    <row r="19" spans="1:2" x14ac:dyDescent="0.2">
      <c r="A19" s="8">
        <v>38139</v>
      </c>
      <c r="B19" s="9">
        <v>55.51</v>
      </c>
    </row>
    <row r="20" spans="1:2" x14ac:dyDescent="0.2">
      <c r="A20" s="8">
        <v>38169</v>
      </c>
      <c r="B20" s="9">
        <v>55.49</v>
      </c>
    </row>
    <row r="21" spans="1:2" x14ac:dyDescent="0.2">
      <c r="A21" s="8">
        <v>38200</v>
      </c>
      <c r="B21" s="9">
        <v>55.51</v>
      </c>
    </row>
    <row r="22" spans="1:2" x14ac:dyDescent="0.2">
      <c r="A22" s="8">
        <v>38231</v>
      </c>
      <c r="B22" s="9">
        <v>55.67</v>
      </c>
    </row>
    <row r="23" spans="1:2" x14ac:dyDescent="0.2">
      <c r="A23" s="8">
        <v>38261</v>
      </c>
      <c r="B23" s="9">
        <v>55.66</v>
      </c>
    </row>
    <row r="24" spans="1:2" x14ac:dyDescent="0.2">
      <c r="A24" s="8">
        <v>38292</v>
      </c>
      <c r="B24" s="9">
        <v>55.82</v>
      </c>
    </row>
    <row r="25" spans="1:2" x14ac:dyDescent="0.2">
      <c r="A25" s="8">
        <v>38322</v>
      </c>
      <c r="B25" s="9">
        <v>55.99</v>
      </c>
    </row>
    <row r="26" spans="1:2" x14ac:dyDescent="0.2">
      <c r="A26" s="8">
        <v>38353</v>
      </c>
      <c r="B26" s="9">
        <v>56.45</v>
      </c>
    </row>
    <row r="27" spans="1:2" x14ac:dyDescent="0.2">
      <c r="A27" s="8">
        <v>38384</v>
      </c>
      <c r="B27" s="9">
        <v>57.02</v>
      </c>
    </row>
    <row r="28" spans="1:2" x14ac:dyDescent="0.2">
      <c r="A28" s="8">
        <v>38412</v>
      </c>
      <c r="B28" s="9">
        <v>57.46</v>
      </c>
    </row>
    <row r="29" spans="1:2" x14ac:dyDescent="0.2">
      <c r="A29" s="8">
        <v>38443</v>
      </c>
      <c r="B29" s="9">
        <v>57.72</v>
      </c>
    </row>
    <row r="30" spans="1:2" x14ac:dyDescent="0.2">
      <c r="A30" s="8">
        <v>38473</v>
      </c>
      <c r="B30" s="9">
        <v>57.95</v>
      </c>
    </row>
    <row r="31" spans="1:2" x14ac:dyDescent="0.2">
      <c r="A31" s="8">
        <v>38504</v>
      </c>
      <c r="B31" s="9">
        <v>58.18</v>
      </c>
    </row>
    <row r="32" spans="1:2" x14ac:dyDescent="0.2">
      <c r="A32" s="8">
        <v>38534</v>
      </c>
      <c r="B32" s="9">
        <v>58.21</v>
      </c>
    </row>
    <row r="33" spans="1:2" x14ac:dyDescent="0.2">
      <c r="A33" s="8">
        <v>38565</v>
      </c>
      <c r="B33" s="9">
        <v>58.21</v>
      </c>
    </row>
    <row r="34" spans="1:2" x14ac:dyDescent="0.2">
      <c r="A34" s="8">
        <v>38596</v>
      </c>
      <c r="B34" s="9">
        <v>58.46</v>
      </c>
    </row>
    <row r="35" spans="1:2" x14ac:dyDescent="0.2">
      <c r="A35" s="8">
        <v>38626</v>
      </c>
      <c r="B35" s="9">
        <v>58.6</v>
      </c>
    </row>
    <row r="36" spans="1:2" x14ac:dyDescent="0.2">
      <c r="A36" s="8">
        <v>38657</v>
      </c>
      <c r="B36" s="9">
        <v>58.66</v>
      </c>
    </row>
    <row r="37" spans="1:2" x14ac:dyDescent="0.2">
      <c r="A37" s="8">
        <v>38687</v>
      </c>
      <c r="B37" s="9">
        <v>58.7</v>
      </c>
    </row>
    <row r="38" spans="1:2" x14ac:dyDescent="0.2">
      <c r="A38" s="8">
        <v>38718</v>
      </c>
      <c r="B38" s="9">
        <v>59.02</v>
      </c>
    </row>
    <row r="39" spans="1:2" x14ac:dyDescent="0.2">
      <c r="A39" s="8">
        <v>38749</v>
      </c>
      <c r="B39" s="9">
        <v>59.41</v>
      </c>
    </row>
    <row r="40" spans="1:2" x14ac:dyDescent="0.2">
      <c r="A40" s="8">
        <v>38777</v>
      </c>
      <c r="B40" s="9">
        <v>59.83</v>
      </c>
    </row>
    <row r="41" spans="1:2" x14ac:dyDescent="0.2">
      <c r="A41" s="8">
        <v>38808</v>
      </c>
      <c r="B41" s="9">
        <v>60.09</v>
      </c>
    </row>
    <row r="42" spans="1:2" x14ac:dyDescent="0.2">
      <c r="A42" s="8">
        <v>38838</v>
      </c>
      <c r="B42" s="9">
        <v>60.29</v>
      </c>
    </row>
    <row r="43" spans="1:2" x14ac:dyDescent="0.2">
      <c r="A43" s="8">
        <v>38869</v>
      </c>
      <c r="B43" s="9">
        <v>60.48</v>
      </c>
    </row>
    <row r="44" spans="1:2" x14ac:dyDescent="0.2">
      <c r="A44" s="8">
        <v>38899</v>
      </c>
      <c r="B44" s="9">
        <v>60.73</v>
      </c>
    </row>
    <row r="45" spans="1:2" x14ac:dyDescent="0.2">
      <c r="A45" s="8">
        <v>38930</v>
      </c>
      <c r="B45" s="9">
        <v>60.96</v>
      </c>
    </row>
    <row r="46" spans="1:2" x14ac:dyDescent="0.2">
      <c r="A46" s="8">
        <v>38961</v>
      </c>
      <c r="B46" s="9">
        <v>61.14</v>
      </c>
    </row>
    <row r="47" spans="1:2" x14ac:dyDescent="0.2">
      <c r="A47" s="8">
        <v>38991</v>
      </c>
      <c r="B47" s="9">
        <v>61.05</v>
      </c>
    </row>
    <row r="48" spans="1:2" x14ac:dyDescent="0.2">
      <c r="A48" s="8">
        <v>39022</v>
      </c>
      <c r="B48" s="9">
        <v>61.19</v>
      </c>
    </row>
    <row r="49" spans="1:2" x14ac:dyDescent="0.2">
      <c r="A49" s="8">
        <v>39052</v>
      </c>
      <c r="B49" s="9">
        <v>61.33</v>
      </c>
    </row>
    <row r="50" spans="1:2" x14ac:dyDescent="0.2">
      <c r="A50" s="8">
        <v>39083</v>
      </c>
      <c r="B50" s="9">
        <v>61.8</v>
      </c>
    </row>
    <row r="51" spans="1:2" x14ac:dyDescent="0.2">
      <c r="A51" s="8">
        <v>39114</v>
      </c>
      <c r="B51" s="9">
        <v>62.53</v>
      </c>
    </row>
    <row r="52" spans="1:2" x14ac:dyDescent="0.2">
      <c r="A52" s="8">
        <v>39142</v>
      </c>
      <c r="B52" s="9">
        <v>63.29</v>
      </c>
    </row>
    <row r="53" spans="1:2" x14ac:dyDescent="0.2">
      <c r="A53" s="8">
        <v>39173</v>
      </c>
      <c r="B53" s="9">
        <v>63.85</v>
      </c>
    </row>
    <row r="54" spans="1:2" x14ac:dyDescent="0.2">
      <c r="A54" s="8">
        <v>39203</v>
      </c>
      <c r="B54" s="9">
        <v>64.05</v>
      </c>
    </row>
    <row r="55" spans="1:2" x14ac:dyDescent="0.2">
      <c r="A55" s="8">
        <v>39234</v>
      </c>
      <c r="B55" s="9">
        <v>64.12</v>
      </c>
    </row>
    <row r="56" spans="1:2" x14ac:dyDescent="0.2">
      <c r="A56" s="8">
        <v>39264</v>
      </c>
      <c r="B56" s="9">
        <v>64.23</v>
      </c>
    </row>
    <row r="57" spans="1:2" x14ac:dyDescent="0.2">
      <c r="A57" s="8">
        <v>39295</v>
      </c>
      <c r="B57" s="9">
        <v>64.14</v>
      </c>
    </row>
    <row r="58" spans="1:2" x14ac:dyDescent="0.2">
      <c r="A58" s="8">
        <v>39326</v>
      </c>
      <c r="B58" s="9">
        <v>64.2</v>
      </c>
    </row>
    <row r="59" spans="1:2" x14ac:dyDescent="0.2">
      <c r="A59" s="8">
        <v>39356</v>
      </c>
      <c r="B59" s="9">
        <v>64.2</v>
      </c>
    </row>
    <row r="60" spans="1:2" x14ac:dyDescent="0.2">
      <c r="A60" s="8">
        <v>39387</v>
      </c>
      <c r="B60" s="9">
        <v>64.510000000000005</v>
      </c>
    </row>
    <row r="61" spans="1:2" x14ac:dyDescent="0.2">
      <c r="A61" s="8">
        <v>39417</v>
      </c>
      <c r="B61" s="9">
        <v>64.819999999999993</v>
      </c>
    </row>
    <row r="62" spans="1:2" x14ac:dyDescent="0.2">
      <c r="A62" s="8">
        <v>39448</v>
      </c>
      <c r="B62" s="9">
        <v>65.510000000000005</v>
      </c>
    </row>
    <row r="63" spans="1:2" x14ac:dyDescent="0.2">
      <c r="A63" s="8">
        <v>39479</v>
      </c>
      <c r="B63" s="9">
        <v>66.5</v>
      </c>
    </row>
    <row r="64" spans="1:2" x14ac:dyDescent="0.2">
      <c r="A64" s="8">
        <v>39508</v>
      </c>
      <c r="B64" s="9">
        <v>67.040000000000006</v>
      </c>
    </row>
    <row r="65" spans="1:2" x14ac:dyDescent="0.2">
      <c r="A65" s="8">
        <v>39539</v>
      </c>
      <c r="B65" s="9">
        <v>67.510000000000005</v>
      </c>
    </row>
    <row r="66" spans="1:2" x14ac:dyDescent="0.2">
      <c r="A66" s="8">
        <v>39569</v>
      </c>
      <c r="B66" s="9">
        <v>68.14</v>
      </c>
    </row>
    <row r="67" spans="1:2" x14ac:dyDescent="0.2">
      <c r="A67" s="8">
        <v>39600</v>
      </c>
      <c r="B67" s="9">
        <v>68.73</v>
      </c>
    </row>
    <row r="68" spans="1:2" x14ac:dyDescent="0.2">
      <c r="A68" s="8">
        <v>39630</v>
      </c>
      <c r="B68" s="9">
        <v>69.06</v>
      </c>
    </row>
    <row r="69" spans="1:2" x14ac:dyDescent="0.2">
      <c r="A69" s="8">
        <v>39661</v>
      </c>
      <c r="B69" s="9">
        <v>69.19</v>
      </c>
    </row>
    <row r="70" spans="1:2" x14ac:dyDescent="0.2">
      <c r="A70" s="8">
        <v>39692</v>
      </c>
      <c r="B70" s="9">
        <v>69.06</v>
      </c>
    </row>
    <row r="71" spans="1:2" x14ac:dyDescent="0.2">
      <c r="A71" s="8">
        <v>39722</v>
      </c>
      <c r="B71" s="9">
        <v>69.3</v>
      </c>
    </row>
    <row r="72" spans="1:2" x14ac:dyDescent="0.2">
      <c r="A72" s="8">
        <v>39753</v>
      </c>
      <c r="B72" s="9">
        <v>69.489999999999995</v>
      </c>
    </row>
    <row r="73" spans="1:2" x14ac:dyDescent="0.2">
      <c r="A73" s="8">
        <v>39783</v>
      </c>
      <c r="B73" s="9">
        <v>69.8</v>
      </c>
    </row>
    <row r="74" spans="1:2" x14ac:dyDescent="0.2">
      <c r="A74" s="8">
        <v>39814</v>
      </c>
      <c r="B74" s="9">
        <v>70.209999999999994</v>
      </c>
    </row>
    <row r="75" spans="1:2" x14ac:dyDescent="0.2">
      <c r="A75" s="8">
        <v>39845</v>
      </c>
      <c r="B75" s="9">
        <v>70.8</v>
      </c>
    </row>
    <row r="76" spans="1:2" x14ac:dyDescent="0.2">
      <c r="A76" s="8">
        <v>39873</v>
      </c>
      <c r="B76" s="9">
        <v>71.150000000000006</v>
      </c>
    </row>
    <row r="77" spans="1:2" x14ac:dyDescent="0.2">
      <c r="A77" s="8">
        <v>39904</v>
      </c>
      <c r="B77" s="9">
        <v>71.38</v>
      </c>
    </row>
    <row r="78" spans="1:2" x14ac:dyDescent="0.2">
      <c r="A78" s="8">
        <v>39934</v>
      </c>
      <c r="B78" s="9">
        <v>71.39</v>
      </c>
    </row>
    <row r="79" spans="1:2" x14ac:dyDescent="0.2">
      <c r="A79" s="8">
        <v>39965</v>
      </c>
      <c r="B79" s="9">
        <v>71.349999999999994</v>
      </c>
    </row>
    <row r="80" spans="1:2" x14ac:dyDescent="0.2">
      <c r="A80" s="8">
        <v>39995</v>
      </c>
      <c r="B80" s="9">
        <v>71.319999999999993</v>
      </c>
    </row>
    <row r="81" spans="1:2" x14ac:dyDescent="0.2">
      <c r="A81" s="8">
        <v>40026</v>
      </c>
      <c r="B81" s="9">
        <v>71.349999999999994</v>
      </c>
    </row>
    <row r="82" spans="1:2" x14ac:dyDescent="0.2">
      <c r="A82" s="8">
        <v>40057</v>
      </c>
      <c r="B82" s="9">
        <v>71.28</v>
      </c>
    </row>
    <row r="83" spans="1:2" x14ac:dyDescent="0.2">
      <c r="A83" s="8">
        <v>40087</v>
      </c>
      <c r="B83" s="9">
        <v>71.19</v>
      </c>
    </row>
    <row r="84" spans="1:2" x14ac:dyDescent="0.2">
      <c r="A84" s="8">
        <v>40118</v>
      </c>
      <c r="B84" s="9">
        <v>71.14</v>
      </c>
    </row>
    <row r="85" spans="1:2" x14ac:dyDescent="0.2">
      <c r="A85" s="8">
        <v>40148</v>
      </c>
      <c r="B85" s="9">
        <v>71.2</v>
      </c>
    </row>
    <row r="86" spans="1:2" x14ac:dyDescent="0.2">
      <c r="A86" s="8">
        <v>40179</v>
      </c>
      <c r="B86" s="9">
        <v>71.69</v>
      </c>
    </row>
    <row r="87" spans="1:2" x14ac:dyDescent="0.2">
      <c r="A87" s="8">
        <v>40210</v>
      </c>
      <c r="B87" s="9">
        <v>72.28</v>
      </c>
    </row>
    <row r="88" spans="1:2" x14ac:dyDescent="0.2">
      <c r="A88" s="8">
        <v>40238</v>
      </c>
      <c r="B88" s="9">
        <v>72.459999999999994</v>
      </c>
    </row>
    <row r="89" spans="1:2" x14ac:dyDescent="0.2">
      <c r="A89" s="8">
        <v>40269</v>
      </c>
      <c r="B89" s="9">
        <v>72.790000000000006</v>
      </c>
    </row>
    <row r="90" spans="1:2" x14ac:dyDescent="0.2">
      <c r="A90" s="8">
        <v>40299</v>
      </c>
      <c r="B90" s="9">
        <v>72.87</v>
      </c>
    </row>
    <row r="91" spans="1:2" x14ac:dyDescent="0.2">
      <c r="A91" s="8">
        <v>40330</v>
      </c>
      <c r="B91" s="9">
        <v>72.95</v>
      </c>
    </row>
    <row r="92" spans="1:2" x14ac:dyDescent="0.2">
      <c r="A92" s="8">
        <v>40360</v>
      </c>
      <c r="B92" s="9">
        <v>72.92</v>
      </c>
    </row>
    <row r="93" spans="1:2" x14ac:dyDescent="0.2">
      <c r="A93" s="8">
        <v>40391</v>
      </c>
      <c r="B93" s="9">
        <v>73</v>
      </c>
    </row>
    <row r="94" spans="1:2" x14ac:dyDescent="0.2">
      <c r="A94" s="8">
        <v>40422</v>
      </c>
      <c r="B94" s="9">
        <v>72.900000000000006</v>
      </c>
    </row>
    <row r="95" spans="1:2" x14ac:dyDescent="0.2">
      <c r="A95" s="8">
        <v>40452</v>
      </c>
      <c r="B95" s="9">
        <v>72.84</v>
      </c>
    </row>
    <row r="96" spans="1:2" x14ac:dyDescent="0.2">
      <c r="A96" s="8">
        <v>40483</v>
      </c>
      <c r="B96" s="9">
        <v>72.98</v>
      </c>
    </row>
    <row r="97" spans="1:2" x14ac:dyDescent="0.2">
      <c r="A97" s="8">
        <v>40513</v>
      </c>
      <c r="B97" s="9">
        <v>73.45</v>
      </c>
    </row>
    <row r="98" spans="1:2" x14ac:dyDescent="0.2">
      <c r="A98" s="8">
        <v>40544</v>
      </c>
      <c r="B98" s="9">
        <v>74.12</v>
      </c>
    </row>
    <row r="99" spans="1:2" x14ac:dyDescent="0.2">
      <c r="A99" s="8">
        <v>40575</v>
      </c>
      <c r="B99" s="9">
        <v>74.569999999999993</v>
      </c>
    </row>
    <row r="100" spans="1:2" x14ac:dyDescent="0.2">
      <c r="A100" s="8">
        <v>40603</v>
      </c>
      <c r="B100" s="9">
        <v>74.77</v>
      </c>
    </row>
    <row r="101" spans="1:2" x14ac:dyDescent="0.2">
      <c r="A101" s="8">
        <v>40634</v>
      </c>
      <c r="B101" s="9">
        <v>74.86</v>
      </c>
    </row>
    <row r="102" spans="1:2" x14ac:dyDescent="0.2">
      <c r="A102" s="8">
        <v>40664</v>
      </c>
      <c r="B102" s="9">
        <v>75.069999999999993</v>
      </c>
    </row>
    <row r="103" spans="1:2" x14ac:dyDescent="0.2">
      <c r="A103" s="8">
        <v>40695</v>
      </c>
      <c r="B103" s="9">
        <v>75.31</v>
      </c>
    </row>
    <row r="104" spans="1:2" x14ac:dyDescent="0.2">
      <c r="A104" s="8">
        <v>40725</v>
      </c>
      <c r="B104" s="9">
        <v>75.42</v>
      </c>
    </row>
    <row r="105" spans="1:2" x14ac:dyDescent="0.2">
      <c r="A105" s="8">
        <v>40756</v>
      </c>
      <c r="B105" s="9">
        <v>75.39</v>
      </c>
    </row>
    <row r="106" spans="1:2" x14ac:dyDescent="0.2">
      <c r="A106" s="8">
        <v>40787</v>
      </c>
      <c r="B106" s="9">
        <v>75.62</v>
      </c>
    </row>
    <row r="107" spans="1:2" x14ac:dyDescent="0.2">
      <c r="A107" s="8">
        <v>40817</v>
      </c>
      <c r="B107" s="9">
        <v>75.77</v>
      </c>
    </row>
    <row r="108" spans="1:2" x14ac:dyDescent="0.2">
      <c r="A108" s="8">
        <v>40848</v>
      </c>
      <c r="B108" s="9">
        <v>75.87</v>
      </c>
    </row>
    <row r="109" spans="1:2" x14ac:dyDescent="0.2">
      <c r="A109" s="8">
        <v>40878</v>
      </c>
      <c r="B109" s="9">
        <v>76.19</v>
      </c>
    </row>
    <row r="110" spans="1:2" x14ac:dyDescent="0.2">
      <c r="A110" s="8">
        <v>40909</v>
      </c>
      <c r="B110" s="9">
        <v>76.75</v>
      </c>
    </row>
    <row r="111" spans="1:2" x14ac:dyDescent="0.2">
      <c r="A111" s="8">
        <v>40940</v>
      </c>
      <c r="B111" s="9">
        <v>77.22</v>
      </c>
    </row>
    <row r="112" spans="1:2" x14ac:dyDescent="0.2">
      <c r="A112" s="8">
        <v>40969</v>
      </c>
      <c r="B112" s="9">
        <v>77.31</v>
      </c>
    </row>
    <row r="113" spans="1:2" x14ac:dyDescent="0.2">
      <c r="A113" s="8">
        <v>41000</v>
      </c>
      <c r="B113" s="9">
        <v>77.42</v>
      </c>
    </row>
    <row r="114" spans="1:2" x14ac:dyDescent="0.2">
      <c r="A114" s="8">
        <v>41030</v>
      </c>
      <c r="B114" s="9">
        <v>77.66</v>
      </c>
    </row>
    <row r="115" spans="1:2" x14ac:dyDescent="0.2">
      <c r="A115" s="8">
        <v>41061</v>
      </c>
      <c r="B115" s="9">
        <v>77.72</v>
      </c>
    </row>
    <row r="116" spans="1:2" x14ac:dyDescent="0.2">
      <c r="A116" s="8">
        <v>41091</v>
      </c>
      <c r="B116" s="9">
        <v>77.7</v>
      </c>
    </row>
    <row r="117" spans="1:2" x14ac:dyDescent="0.2">
      <c r="A117" s="8">
        <v>41122</v>
      </c>
      <c r="B117" s="9">
        <v>77.73</v>
      </c>
    </row>
    <row r="118" spans="1:2" x14ac:dyDescent="0.2">
      <c r="A118" s="8">
        <v>41153</v>
      </c>
      <c r="B118" s="9">
        <v>77.959999999999994</v>
      </c>
    </row>
    <row r="119" spans="1:2" x14ac:dyDescent="0.2">
      <c r="A119" s="8">
        <v>41183</v>
      </c>
      <c r="B119" s="9">
        <v>78.08</v>
      </c>
    </row>
    <row r="120" spans="1:2" x14ac:dyDescent="0.2">
      <c r="A120" s="8">
        <v>41214</v>
      </c>
      <c r="B120" s="9">
        <v>77.98</v>
      </c>
    </row>
    <row r="121" spans="1:2" x14ac:dyDescent="0.2">
      <c r="A121" s="8">
        <v>41244</v>
      </c>
      <c r="B121" s="9">
        <v>78.05</v>
      </c>
    </row>
    <row r="122" spans="1:2" x14ac:dyDescent="0.2">
      <c r="A122" s="8">
        <v>41275</v>
      </c>
      <c r="B122" s="9">
        <v>78.28</v>
      </c>
    </row>
    <row r="123" spans="1:2" x14ac:dyDescent="0.2">
      <c r="A123" s="8">
        <v>41306</v>
      </c>
      <c r="B123" s="9">
        <v>78.63</v>
      </c>
    </row>
    <row r="124" spans="1:2" x14ac:dyDescent="0.2">
      <c r="A124" s="8">
        <v>41334</v>
      </c>
      <c r="B124" s="9">
        <v>78.790000000000006</v>
      </c>
    </row>
    <row r="125" spans="1:2" x14ac:dyDescent="0.2">
      <c r="A125" s="8">
        <v>41365</v>
      </c>
      <c r="B125" s="9">
        <v>78.989999999999995</v>
      </c>
    </row>
    <row r="126" spans="1:2" x14ac:dyDescent="0.2">
      <c r="A126" s="8">
        <v>41395</v>
      </c>
      <c r="B126" s="9">
        <v>79.209999999999994</v>
      </c>
    </row>
    <row r="127" spans="1:2" x14ac:dyDescent="0.2">
      <c r="A127" s="8">
        <v>41426</v>
      </c>
      <c r="B127" s="9">
        <v>79.39</v>
      </c>
    </row>
    <row r="128" spans="1:2" x14ac:dyDescent="0.2">
      <c r="A128" s="8">
        <v>41456</v>
      </c>
      <c r="B128" s="9">
        <v>79.430000000000007</v>
      </c>
    </row>
    <row r="129" spans="1:2" x14ac:dyDescent="0.2">
      <c r="A129" s="8">
        <v>41487</v>
      </c>
      <c r="B129" s="9">
        <v>79.5</v>
      </c>
    </row>
    <row r="130" spans="1:2" x14ac:dyDescent="0.2">
      <c r="A130" s="8">
        <v>41518</v>
      </c>
      <c r="B130" s="9">
        <v>79.73</v>
      </c>
    </row>
    <row r="131" spans="1:2" x14ac:dyDescent="0.2">
      <c r="A131" s="8">
        <v>41548</v>
      </c>
      <c r="B131" s="9">
        <v>79.52</v>
      </c>
    </row>
    <row r="132" spans="1:2" x14ac:dyDescent="0.2">
      <c r="A132" s="8">
        <v>41579</v>
      </c>
      <c r="B132" s="9">
        <v>79.349999999999994</v>
      </c>
    </row>
    <row r="133" spans="1:2" x14ac:dyDescent="0.2">
      <c r="A133" s="8">
        <v>41609</v>
      </c>
      <c r="B133" s="9">
        <v>79.56</v>
      </c>
    </row>
    <row r="134" spans="1:2" x14ac:dyDescent="0.2">
      <c r="A134" s="8">
        <v>41640</v>
      </c>
      <c r="B134" s="9">
        <v>79.95</v>
      </c>
    </row>
    <row r="135" spans="1:2" x14ac:dyDescent="0.2">
      <c r="A135" s="8">
        <v>41671</v>
      </c>
      <c r="B135" s="9">
        <v>80.45</v>
      </c>
    </row>
    <row r="136" spans="1:2" x14ac:dyDescent="0.2">
      <c r="A136" s="8">
        <v>41699</v>
      </c>
      <c r="B136" s="9">
        <v>80.77</v>
      </c>
    </row>
    <row r="137" spans="1:2" x14ac:dyDescent="0.2">
      <c r="A137" s="8">
        <v>41730</v>
      </c>
      <c r="B137" s="9">
        <v>81.14</v>
      </c>
    </row>
    <row r="138" spans="1:2" x14ac:dyDescent="0.2">
      <c r="A138" s="8">
        <v>41760</v>
      </c>
      <c r="B138" s="9">
        <v>81.53</v>
      </c>
    </row>
    <row r="139" spans="1:2" x14ac:dyDescent="0.2">
      <c r="A139" s="8">
        <v>41791</v>
      </c>
      <c r="B139" s="9">
        <v>81.61</v>
      </c>
    </row>
    <row r="140" spans="1:2" x14ac:dyDescent="0.2">
      <c r="A140" s="8">
        <v>41821</v>
      </c>
      <c r="B140" s="9">
        <v>81.73</v>
      </c>
    </row>
    <row r="141" spans="1:2" x14ac:dyDescent="0.2">
      <c r="A141" s="8">
        <v>41852</v>
      </c>
      <c r="B141" s="9">
        <v>81.900000000000006</v>
      </c>
    </row>
    <row r="142" spans="1:2" x14ac:dyDescent="0.2">
      <c r="A142" s="8">
        <v>41883</v>
      </c>
      <c r="B142" s="9">
        <v>82.01</v>
      </c>
    </row>
    <row r="143" spans="1:2" x14ac:dyDescent="0.2">
      <c r="A143" s="8">
        <v>41913</v>
      </c>
      <c r="B143" s="9">
        <v>82.14</v>
      </c>
    </row>
    <row r="144" spans="1:2" x14ac:dyDescent="0.2">
      <c r="A144" s="8">
        <v>41944</v>
      </c>
      <c r="B144" s="9">
        <v>82.25</v>
      </c>
    </row>
    <row r="145" spans="1:2" x14ac:dyDescent="0.2">
      <c r="A145" s="8">
        <v>41974</v>
      </c>
      <c r="B145" s="9">
        <v>82.47</v>
      </c>
    </row>
    <row r="146" spans="1:2" x14ac:dyDescent="0.2">
      <c r="A146" s="8">
        <v>42005</v>
      </c>
      <c r="B146" s="9">
        <v>83</v>
      </c>
    </row>
    <row r="147" spans="1:2" x14ac:dyDescent="0.2">
      <c r="A147" s="8">
        <v>42036</v>
      </c>
      <c r="B147" s="9">
        <v>83.96</v>
      </c>
    </row>
    <row r="148" spans="1:2" x14ac:dyDescent="0.2">
      <c r="A148" s="8">
        <v>42064</v>
      </c>
      <c r="B148" s="9">
        <v>84.45</v>
      </c>
    </row>
    <row r="149" spans="1:2" x14ac:dyDescent="0.2">
      <c r="A149" s="8">
        <v>42095</v>
      </c>
      <c r="B149" s="9">
        <v>84.9</v>
      </c>
    </row>
    <row r="150" spans="1:2" x14ac:dyDescent="0.2">
      <c r="A150" s="8">
        <v>42125</v>
      </c>
      <c r="B150" s="9">
        <v>85.12</v>
      </c>
    </row>
    <row r="151" spans="1:2" x14ac:dyDescent="0.2">
      <c r="A151" s="8">
        <v>42156</v>
      </c>
      <c r="B151" s="9">
        <v>85.21</v>
      </c>
    </row>
    <row r="152" spans="1:2" x14ac:dyDescent="0.2">
      <c r="A152" s="8">
        <v>42186</v>
      </c>
      <c r="B152" s="9">
        <v>85.37</v>
      </c>
    </row>
    <row r="153" spans="1:2" x14ac:dyDescent="0.2">
      <c r="A153" s="8">
        <v>42217</v>
      </c>
      <c r="B153" s="9">
        <v>85.78</v>
      </c>
    </row>
    <row r="154" spans="1:2" x14ac:dyDescent="0.2">
      <c r="A154" s="8">
        <v>42248</v>
      </c>
      <c r="B154" s="9">
        <v>86.39</v>
      </c>
    </row>
    <row r="155" spans="1:2" x14ac:dyDescent="0.2">
      <c r="A155" s="8">
        <v>42278</v>
      </c>
      <c r="B155" s="9">
        <v>86.98</v>
      </c>
    </row>
    <row r="156" spans="1:2" x14ac:dyDescent="0.2">
      <c r="A156" s="8">
        <v>42309</v>
      </c>
      <c r="B156" s="9">
        <v>87.51</v>
      </c>
    </row>
    <row r="157" spans="1:2" x14ac:dyDescent="0.2">
      <c r="A157" s="8">
        <v>42339</v>
      </c>
      <c r="B157" s="9">
        <v>88.05</v>
      </c>
    </row>
    <row r="158" spans="1:2" x14ac:dyDescent="0.2">
      <c r="A158" s="8">
        <v>42370</v>
      </c>
      <c r="B158" s="9">
        <v>89.19</v>
      </c>
    </row>
    <row r="159" spans="1:2" x14ac:dyDescent="0.2">
      <c r="A159" s="8">
        <v>42401</v>
      </c>
      <c r="B159" s="9">
        <v>90.33</v>
      </c>
    </row>
    <row r="160" spans="1:2" x14ac:dyDescent="0.2">
      <c r="A160" s="8">
        <v>42430</v>
      </c>
      <c r="B160" s="9">
        <v>91.18</v>
      </c>
    </row>
    <row r="161" spans="1:2" x14ac:dyDescent="0.2">
      <c r="A161" s="8">
        <v>42461</v>
      </c>
      <c r="B161" s="9">
        <v>91.63</v>
      </c>
    </row>
    <row r="162" spans="1:2" x14ac:dyDescent="0.2">
      <c r="A162" s="8">
        <v>42491</v>
      </c>
      <c r="B162" s="9">
        <v>92.1</v>
      </c>
    </row>
    <row r="163" spans="1:2" x14ac:dyDescent="0.2">
      <c r="A163" s="8">
        <v>42522</v>
      </c>
      <c r="B163" s="9">
        <v>92.54</v>
      </c>
    </row>
    <row r="164" spans="1:2" x14ac:dyDescent="0.2">
      <c r="A164" s="8">
        <v>42552</v>
      </c>
      <c r="B164" s="9">
        <v>93.02</v>
      </c>
    </row>
    <row r="165" spans="1:2" x14ac:dyDescent="0.2">
      <c r="A165" s="8">
        <v>42583</v>
      </c>
      <c r="B165" s="9">
        <v>92.73</v>
      </c>
    </row>
    <row r="166" spans="1:2" x14ac:dyDescent="0.2">
      <c r="A166" s="8">
        <v>42614</v>
      </c>
      <c r="B166" s="9">
        <v>92.68</v>
      </c>
    </row>
    <row r="167" spans="1:2" x14ac:dyDescent="0.2">
      <c r="A167" s="8">
        <v>42644</v>
      </c>
      <c r="B167" s="9">
        <v>92.62</v>
      </c>
    </row>
    <row r="168" spans="1:2" x14ac:dyDescent="0.2">
      <c r="A168" s="8">
        <v>42675</v>
      </c>
      <c r="B168" s="9">
        <v>92.73</v>
      </c>
    </row>
    <row r="169" spans="1:2" x14ac:dyDescent="0.2">
      <c r="A169" s="8">
        <v>42705</v>
      </c>
      <c r="B169" s="9">
        <v>93.11</v>
      </c>
    </row>
    <row r="170" spans="1:2" x14ac:dyDescent="0.2">
      <c r="A170" s="8">
        <v>42736</v>
      </c>
      <c r="B170" s="9">
        <v>94.07</v>
      </c>
    </row>
    <row r="171" spans="1:2" x14ac:dyDescent="0.2">
      <c r="A171" s="8">
        <v>42767</v>
      </c>
      <c r="B171" s="9">
        <v>95.01</v>
      </c>
    </row>
    <row r="172" spans="1:2" x14ac:dyDescent="0.2">
      <c r="A172" s="8">
        <v>42795</v>
      </c>
      <c r="B172" s="9">
        <v>95.46</v>
      </c>
    </row>
    <row r="173" spans="1:2" x14ac:dyDescent="0.2">
      <c r="A173" s="8">
        <v>42826</v>
      </c>
      <c r="B173" s="9">
        <v>95.91</v>
      </c>
    </row>
    <row r="174" spans="1:2" x14ac:dyDescent="0.2">
      <c r="A174" s="8">
        <v>42856</v>
      </c>
      <c r="B174" s="9">
        <v>96.12</v>
      </c>
    </row>
    <row r="175" spans="1:2" x14ac:dyDescent="0.2">
      <c r="A175" s="8">
        <v>42887</v>
      </c>
      <c r="B175" s="9">
        <v>96.23</v>
      </c>
    </row>
    <row r="176" spans="1:2" x14ac:dyDescent="0.2">
      <c r="A176" s="8">
        <v>42917</v>
      </c>
      <c r="B176" s="9">
        <v>96.18</v>
      </c>
    </row>
    <row r="177" spans="1:2" x14ac:dyDescent="0.2">
      <c r="A177" s="8">
        <v>42948</v>
      </c>
      <c r="B177" s="9">
        <v>96.32</v>
      </c>
    </row>
    <row r="178" spans="1:2" x14ac:dyDescent="0.2">
      <c r="A178" s="8">
        <v>42979</v>
      </c>
      <c r="B178" s="9">
        <v>96.36</v>
      </c>
    </row>
    <row r="179" spans="1:2" x14ac:dyDescent="0.2">
      <c r="A179" s="8">
        <v>43009</v>
      </c>
      <c r="B179" s="9">
        <v>96.37</v>
      </c>
    </row>
    <row r="180" spans="1:2" x14ac:dyDescent="0.2">
      <c r="A180" s="8">
        <v>43040</v>
      </c>
      <c r="B180" s="9">
        <v>96.55</v>
      </c>
    </row>
    <row r="181" spans="1:2" x14ac:dyDescent="0.2">
      <c r="A181" s="8">
        <v>43070</v>
      </c>
      <c r="B181" s="9">
        <v>96.92</v>
      </c>
    </row>
    <row r="182" spans="1:2" x14ac:dyDescent="0.2">
      <c r="A182" s="8">
        <v>43101</v>
      </c>
      <c r="B182" s="9">
        <v>97.53</v>
      </c>
    </row>
    <row r="183" spans="1:2" x14ac:dyDescent="0.2">
      <c r="A183" s="8">
        <v>43132</v>
      </c>
      <c r="B183" s="9">
        <v>98.22</v>
      </c>
    </row>
    <row r="184" spans="1:2" x14ac:dyDescent="0.2">
      <c r="A184" s="8">
        <v>43160</v>
      </c>
      <c r="B184" s="9">
        <v>98.45</v>
      </c>
    </row>
    <row r="185" spans="1:2" x14ac:dyDescent="0.2">
      <c r="A185" s="8">
        <v>43191</v>
      </c>
      <c r="B185" s="9">
        <v>98.91</v>
      </c>
    </row>
    <row r="186" spans="1:2" x14ac:dyDescent="0.2">
      <c r="A186" s="8">
        <v>43221</v>
      </c>
      <c r="B186" s="9">
        <v>99.16</v>
      </c>
    </row>
    <row r="187" spans="1:2" x14ac:dyDescent="0.2">
      <c r="A187" s="8">
        <v>43252</v>
      </c>
      <c r="B187" s="9">
        <v>99.31</v>
      </c>
    </row>
    <row r="188" spans="1:2" x14ac:dyDescent="0.2">
      <c r="A188" s="8">
        <v>43282</v>
      </c>
      <c r="B188" s="9">
        <v>99.18</v>
      </c>
    </row>
    <row r="189" spans="1:2" x14ac:dyDescent="0.2">
      <c r="A189" s="8">
        <v>43313</v>
      </c>
      <c r="B189" s="9">
        <v>99.3</v>
      </c>
    </row>
    <row r="190" spans="1:2" x14ac:dyDescent="0.2">
      <c r="A190" s="8">
        <v>43344</v>
      </c>
      <c r="B190" s="9">
        <v>99.47</v>
      </c>
    </row>
    <row r="191" spans="1:2" x14ac:dyDescent="0.2">
      <c r="A191" s="8">
        <v>43374</v>
      </c>
      <c r="B191" s="9">
        <v>99.59</v>
      </c>
    </row>
    <row r="192" spans="1:2" x14ac:dyDescent="0.2">
      <c r="A192" s="8">
        <v>43405</v>
      </c>
      <c r="B192" s="9">
        <v>99.7</v>
      </c>
    </row>
    <row r="193" spans="1:2" x14ac:dyDescent="0.2">
      <c r="A193" s="8">
        <v>43435</v>
      </c>
      <c r="B193" s="9">
        <v>100</v>
      </c>
    </row>
    <row r="194" spans="1:2" x14ac:dyDescent="0.2">
      <c r="A194" s="8">
        <v>43466</v>
      </c>
      <c r="B194" s="9">
        <v>100.6</v>
      </c>
    </row>
    <row r="195" spans="1:2" x14ac:dyDescent="0.2">
      <c r="A195" s="8">
        <v>43497</v>
      </c>
      <c r="B195" s="9">
        <v>101.18</v>
      </c>
    </row>
    <row r="196" spans="1:2" x14ac:dyDescent="0.2">
      <c r="A196" s="8">
        <v>43525</v>
      </c>
      <c r="B196" s="9">
        <v>101.62</v>
      </c>
    </row>
    <row r="197" spans="1:2" x14ac:dyDescent="0.2">
      <c r="A197" s="8">
        <v>43556</v>
      </c>
      <c r="B197" s="9">
        <v>102.12</v>
      </c>
    </row>
    <row r="198" spans="1:2" x14ac:dyDescent="0.2">
      <c r="A198" s="8">
        <v>43586</v>
      </c>
      <c r="B198" s="9">
        <v>102.44</v>
      </c>
    </row>
    <row r="199" spans="1:2" x14ac:dyDescent="0.2">
      <c r="A199" s="8">
        <v>43617</v>
      </c>
      <c r="B199" s="9">
        <v>102.71</v>
      </c>
    </row>
    <row r="200" spans="1:2" x14ac:dyDescent="0.2">
      <c r="A200" s="8">
        <v>43647</v>
      </c>
      <c r="B200" s="9">
        <v>102.94</v>
      </c>
    </row>
    <row r="201" spans="1:2" x14ac:dyDescent="0.2">
      <c r="A201" s="8">
        <v>43678</v>
      </c>
      <c r="B201" s="9">
        <v>103.03</v>
      </c>
    </row>
    <row r="202" spans="1:2" x14ac:dyDescent="0.2">
      <c r="A202" s="8">
        <v>43709</v>
      </c>
      <c r="B202" s="9">
        <v>103.26</v>
      </c>
    </row>
    <row r="203" spans="1:2" x14ac:dyDescent="0.2">
      <c r="A203" s="8">
        <v>43739</v>
      </c>
      <c r="B203" s="9">
        <v>103.43</v>
      </c>
    </row>
    <row r="204" spans="1:2" x14ac:dyDescent="0.2">
      <c r="A204" s="8">
        <v>43770</v>
      </c>
      <c r="B204" s="9">
        <v>103.54</v>
      </c>
    </row>
    <row r="205" spans="1:2" x14ac:dyDescent="0.2">
      <c r="A205" s="8">
        <v>43800</v>
      </c>
      <c r="B205" s="9">
        <v>103.8</v>
      </c>
    </row>
    <row r="206" spans="1:2" x14ac:dyDescent="0.2">
      <c r="A206" s="8">
        <v>43831</v>
      </c>
      <c r="B206" s="9">
        <v>104.24</v>
      </c>
    </row>
    <row r="207" spans="1:2" x14ac:dyDescent="0.2">
      <c r="A207" s="8">
        <v>43862</v>
      </c>
      <c r="B207" s="9">
        <v>104.94</v>
      </c>
    </row>
    <row r="208" spans="1:2" x14ac:dyDescent="0.2">
      <c r="A208" s="8">
        <v>43891</v>
      </c>
      <c r="B208" s="9">
        <v>105.53</v>
      </c>
    </row>
    <row r="209" spans="1:2" x14ac:dyDescent="0.2">
      <c r="A209" s="8">
        <v>43922</v>
      </c>
      <c r="B209" s="9">
        <v>105.7</v>
      </c>
    </row>
    <row r="210" spans="1:2" x14ac:dyDescent="0.2">
      <c r="A210" s="8">
        <v>43952</v>
      </c>
      <c r="B210" s="9">
        <v>105.36</v>
      </c>
    </row>
    <row r="211" spans="1:2" x14ac:dyDescent="0.2">
      <c r="A211" s="8">
        <v>43983</v>
      </c>
      <c r="B211" s="9">
        <v>104.97</v>
      </c>
    </row>
    <row r="212" spans="1:2" x14ac:dyDescent="0.2">
      <c r="A212" s="8">
        <v>44013</v>
      </c>
      <c r="B212" s="9">
        <v>104.97</v>
      </c>
    </row>
    <row r="213" spans="1:2" x14ac:dyDescent="0.2">
      <c r="A213" s="8">
        <v>44044</v>
      </c>
      <c r="B213" s="9">
        <v>104.96</v>
      </c>
    </row>
    <row r="214" spans="1:2" x14ac:dyDescent="0.2">
      <c r="A214" s="8">
        <v>44075</v>
      </c>
      <c r="B214" s="9">
        <v>105.29</v>
      </c>
    </row>
    <row r="215" spans="1:2" x14ac:dyDescent="0.2">
      <c r="A215" s="8">
        <v>44105</v>
      </c>
      <c r="B215" s="9">
        <v>105.23</v>
      </c>
    </row>
    <row r="216" spans="1:2" x14ac:dyDescent="0.2">
      <c r="A216" s="8">
        <v>44136</v>
      </c>
      <c r="B216" s="9">
        <v>105.08</v>
      </c>
    </row>
    <row r="217" spans="1:2" x14ac:dyDescent="0.2">
      <c r="A217" s="8">
        <v>44166</v>
      </c>
      <c r="B217" s="9">
        <v>105.48</v>
      </c>
    </row>
    <row r="218" spans="1:2" x14ac:dyDescent="0.2">
      <c r="A218" s="8">
        <v>44197</v>
      </c>
      <c r="B218" s="9">
        <v>105.91</v>
      </c>
    </row>
    <row r="219" spans="1:2" x14ac:dyDescent="0.2">
      <c r="A219" s="8">
        <v>44228</v>
      </c>
      <c r="B219" s="9">
        <v>106.58</v>
      </c>
    </row>
    <row r="220" spans="1:2" x14ac:dyDescent="0.2">
      <c r="A220" s="8">
        <v>44256</v>
      </c>
      <c r="B220" s="9">
        <v>107.12</v>
      </c>
    </row>
    <row r="221" spans="1:2" x14ac:dyDescent="0.2">
      <c r="A221" s="8">
        <v>44287</v>
      </c>
      <c r="B221" s="9">
        <v>107.76</v>
      </c>
    </row>
    <row r="222" spans="1:2" x14ac:dyDescent="0.2">
      <c r="A222" s="8">
        <v>44317</v>
      </c>
      <c r="B222" s="9">
        <v>108.84</v>
      </c>
    </row>
    <row r="223" spans="1:2" x14ac:dyDescent="0.2">
      <c r="A223" s="8">
        <v>44348</v>
      </c>
      <c r="B223" s="9">
        <v>108.78</v>
      </c>
    </row>
    <row r="224" spans="1:2" x14ac:dyDescent="0.2">
      <c r="A224" s="8">
        <v>44378</v>
      </c>
      <c r="B224" s="9">
        <v>109.14</v>
      </c>
    </row>
    <row r="225" spans="1:2" x14ac:dyDescent="0.2">
      <c r="A225" s="8">
        <v>44409</v>
      </c>
      <c r="B225" s="9">
        <v>109.62</v>
      </c>
    </row>
    <row r="226" spans="1:2" x14ac:dyDescent="0.2">
      <c r="A226" s="8">
        <v>44440</v>
      </c>
      <c r="B226" s="9">
        <v>110.04</v>
      </c>
    </row>
    <row r="227" spans="1:2" x14ac:dyDescent="0.2">
      <c r="A227" s="8">
        <v>44470</v>
      </c>
      <c r="B227" s="9">
        <v>110.06</v>
      </c>
    </row>
    <row r="228" spans="1:2" x14ac:dyDescent="0.2">
      <c r="A228" s="8">
        <v>44501</v>
      </c>
      <c r="B228" s="9">
        <v>110.6</v>
      </c>
    </row>
    <row r="229" spans="1:2" x14ac:dyDescent="0.2">
      <c r="A229" s="8">
        <v>44531</v>
      </c>
      <c r="B229" s="9">
        <v>111.41</v>
      </c>
    </row>
    <row r="230" spans="1:2" x14ac:dyDescent="0.2">
      <c r="A230" s="8">
        <v>44562</v>
      </c>
      <c r="B230" s="9">
        <v>113.26</v>
      </c>
    </row>
    <row r="231" spans="1:2" x14ac:dyDescent="0.2">
      <c r="A231" s="8">
        <v>44593</v>
      </c>
      <c r="B231" s="9">
        <v>115.11</v>
      </c>
    </row>
    <row r="232" spans="1:2" x14ac:dyDescent="0.2">
      <c r="A232" s="8">
        <v>44621</v>
      </c>
      <c r="B232" s="9">
        <v>116.26</v>
      </c>
    </row>
    <row r="233" spans="1:2" x14ac:dyDescent="0.2">
      <c r="A233" s="8">
        <v>44652</v>
      </c>
      <c r="B233" s="9">
        <v>117.71</v>
      </c>
    </row>
    <row r="234" spans="1:2" x14ac:dyDescent="0.2">
      <c r="A234" s="8">
        <v>44682</v>
      </c>
      <c r="B234" s="9">
        <v>118.7</v>
      </c>
    </row>
    <row r="235" spans="1:2" x14ac:dyDescent="0.2">
      <c r="A235" s="8">
        <v>44713</v>
      </c>
      <c r="B235" s="9">
        <v>119.31</v>
      </c>
    </row>
    <row r="236" spans="1:2" x14ac:dyDescent="0.2">
      <c r="A236" s="8">
        <v>44743</v>
      </c>
      <c r="B236" s="9">
        <v>120.27</v>
      </c>
    </row>
    <row r="237" spans="1:2" x14ac:dyDescent="0.2">
      <c r="A237" s="8">
        <v>44774</v>
      </c>
      <c r="B237" s="9">
        <v>121.5</v>
      </c>
    </row>
    <row r="238" spans="1:2" x14ac:dyDescent="0.2">
      <c r="A238" s="8">
        <v>44805</v>
      </c>
      <c r="B238" s="9">
        <v>122.63</v>
      </c>
    </row>
    <row r="239" spans="1:2" x14ac:dyDescent="0.2">
      <c r="A239" s="8">
        <v>44835</v>
      </c>
      <c r="B239" s="9">
        <v>123.51</v>
      </c>
    </row>
    <row r="240" spans="1:2" x14ac:dyDescent="0.2">
      <c r="A240" s="8">
        <v>44866</v>
      </c>
      <c r="B240" s="9">
        <v>124.46</v>
      </c>
    </row>
    <row r="241" spans="1:2" x14ac:dyDescent="0.2">
      <c r="A241" s="8">
        <v>44896</v>
      </c>
      <c r="B241" s="9">
        <v>126.03</v>
      </c>
    </row>
    <row r="242" spans="1:2" x14ac:dyDescent="0.2">
      <c r="A242" s="8">
        <v>44927</v>
      </c>
      <c r="B242" s="9">
        <v>128.27000000000001</v>
      </c>
    </row>
    <row r="243" spans="1:2" x14ac:dyDescent="0.2">
      <c r="A243" s="8">
        <v>44958</v>
      </c>
      <c r="B243" s="9">
        <v>130.4</v>
      </c>
    </row>
    <row r="244" spans="1:2" x14ac:dyDescent="0.2">
      <c r="A244" s="8">
        <v>44986</v>
      </c>
      <c r="B244" s="9">
        <v>131.77000000000001</v>
      </c>
    </row>
    <row r="245" spans="1:2" x14ac:dyDescent="0.2">
      <c r="A245" s="8">
        <v>45017</v>
      </c>
      <c r="B245" s="9">
        <v>132.80000000000001</v>
      </c>
    </row>
    <row r="246" spans="1:2" x14ac:dyDescent="0.2">
      <c r="A246" s="8">
        <v>45047</v>
      </c>
      <c r="B246" s="9">
        <v>133.38</v>
      </c>
    </row>
    <row r="247" spans="1:2" x14ac:dyDescent="0.2">
      <c r="A247" s="8">
        <v>45078</v>
      </c>
      <c r="B247" s="9">
        <v>133.78</v>
      </c>
    </row>
    <row r="248" spans="1:2" x14ac:dyDescent="0.2">
      <c r="A248" s="8">
        <v>45108</v>
      </c>
      <c r="B248" s="9">
        <v>134.44999999999999</v>
      </c>
    </row>
    <row r="249" spans="1:2" x14ac:dyDescent="0.2">
      <c r="A249" s="8">
        <v>45139</v>
      </c>
      <c r="B249" s="9">
        <v>135.38999999999999</v>
      </c>
    </row>
    <row r="250" spans="1:2" x14ac:dyDescent="0.2">
      <c r="A250" s="8">
        <v>45170</v>
      </c>
      <c r="B250" s="9">
        <v>136.11000000000001</v>
      </c>
    </row>
    <row r="251" spans="1:2" x14ac:dyDescent="0.2">
      <c r="A251" s="8">
        <v>45200</v>
      </c>
      <c r="B251" s="9">
        <v>136.44999999999999</v>
      </c>
    </row>
    <row r="252" spans="1:2" x14ac:dyDescent="0.2">
      <c r="A252" s="8">
        <v>45231</v>
      </c>
      <c r="B252" s="9">
        <v>137.09</v>
      </c>
    </row>
    <row r="253" spans="1:2" x14ac:dyDescent="0.2">
      <c r="A253" s="8">
        <v>45261</v>
      </c>
      <c r="B253" s="9">
        <v>137.72</v>
      </c>
    </row>
    <row r="254" spans="1:2" x14ac:dyDescent="0.2">
      <c r="A254" s="8">
        <v>45292</v>
      </c>
      <c r="B254" s="9">
        <v>138.97999999999999</v>
      </c>
    </row>
    <row r="255" spans="1:2" x14ac:dyDescent="0.2">
      <c r="A255" s="8">
        <v>45323</v>
      </c>
      <c r="B255" s="9">
        <v>140.49</v>
      </c>
    </row>
    <row r="256" spans="1:2" x14ac:dyDescent="0.2">
      <c r="A256" s="8">
        <v>45352</v>
      </c>
      <c r="B256" s="9">
        <v>141.47999999999999</v>
      </c>
    </row>
    <row r="257" spans="1:2" x14ac:dyDescent="0.2">
      <c r="A257" s="8">
        <v>45383</v>
      </c>
      <c r="B257" s="9">
        <v>142.32</v>
      </c>
    </row>
    <row r="258" spans="1:2" x14ac:dyDescent="0.2">
      <c r="A258" s="8">
        <v>45413</v>
      </c>
      <c r="B258" s="9">
        <v>142.91999999999999</v>
      </c>
    </row>
    <row r="259" spans="1:2" x14ac:dyDescent="0.2">
      <c r="A259" s="8">
        <v>45444</v>
      </c>
      <c r="B259" s="9">
        <v>143.38</v>
      </c>
    </row>
    <row r="260" spans="1:2" x14ac:dyDescent="0.2">
      <c r="A260" s="8">
        <v>45474</v>
      </c>
      <c r="B260" s="9">
        <v>143.66999999999999</v>
      </c>
    </row>
    <row r="261" spans="1:2" x14ac:dyDescent="0.2">
      <c r="A261" s="8">
        <v>45505</v>
      </c>
      <c r="B261" s="9">
        <v>143.66999999999999</v>
      </c>
    </row>
    <row r="262" spans="1:2" x14ac:dyDescent="0.2">
      <c r="A262" s="8">
        <v>45536</v>
      </c>
      <c r="B262" s="9">
        <v>144.02000000000001</v>
      </c>
    </row>
    <row r="263" spans="1:2" x14ac:dyDescent="0.2">
      <c r="A263" s="8">
        <v>45566</v>
      </c>
      <c r="B263" s="9">
        <v>143.83000000000001</v>
      </c>
    </row>
    <row r="264" spans="1:2" x14ac:dyDescent="0.2">
      <c r="A264" s="8">
        <v>45597</v>
      </c>
      <c r="B264" s="9">
        <v>144.22</v>
      </c>
    </row>
    <row r="265" spans="1:2" x14ac:dyDescent="0.2">
      <c r="A265" s="8">
        <v>45627</v>
      </c>
      <c r="B265" s="9">
        <v>144.88</v>
      </c>
    </row>
    <row r="266" spans="1:2" x14ac:dyDescent="0.2">
      <c r="A266" s="8">
        <v>45658</v>
      </c>
      <c r="B266" s="9">
        <v>146.24</v>
      </c>
    </row>
    <row r="267" spans="1:2" x14ac:dyDescent="0.2">
      <c r="A267" s="8">
        <v>45689</v>
      </c>
      <c r="B267" s="9">
        <v>147.9</v>
      </c>
    </row>
    <row r="268" spans="1:2" x14ac:dyDescent="0.2">
      <c r="A268" s="8">
        <v>45717</v>
      </c>
      <c r="B268" s="9">
        <v>148.68</v>
      </c>
    </row>
    <row r="269" spans="1:2" x14ac:dyDescent="0.2">
      <c r="A269" s="8">
        <v>45748</v>
      </c>
      <c r="B269" s="9">
        <v>149.66</v>
      </c>
    </row>
    <row r="270" spans="1:2" x14ac:dyDescent="0.2">
      <c r="A270" s="8">
        <v>45778</v>
      </c>
      <c r="B270" s="9">
        <v>150.13999999999999</v>
      </c>
    </row>
    <row r="271" spans="1:2" x14ac:dyDescent="0.2">
      <c r="A271" s="8">
        <v>45809</v>
      </c>
      <c r="B271" s="9">
        <v>150.30000000000001</v>
      </c>
    </row>
    <row r="272" spans="1:2" x14ac:dyDescent="0.2">
      <c r="A272" s="8">
        <v>45839</v>
      </c>
      <c r="B272" s="9">
        <v>150.71</v>
      </c>
    </row>
    <row r="273" spans="1:2" x14ac:dyDescent="0.2">
      <c r="A273" s="8">
        <v>45870</v>
      </c>
      <c r="B273" s="9">
        <v>150.99</v>
      </c>
    </row>
    <row r="274" spans="1:2" x14ac:dyDescent="0.2">
      <c r="A274" s="8">
        <v>45901</v>
      </c>
      <c r="B274" s="9">
        <v>151.47999999999999</v>
      </c>
    </row>
    <row r="275" spans="1:2" x14ac:dyDescent="0.2">
      <c r="A275" s="8">
        <v>45931</v>
      </c>
      <c r="B275" s="9">
        <v>151.76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Cuadro General</vt:lpstr>
      <vt:lpstr>CALIFICACION DE CREDITOS</vt:lpstr>
      <vt:lpstr>DERECHOS DE VOTO</vt:lpstr>
      <vt:lpstr>IPC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 Ricardo Barroso Sarmiento</dc:creator>
  <cp:lastModifiedBy>Angela Maria</cp:lastModifiedBy>
  <dcterms:created xsi:type="dcterms:W3CDTF">2025-08-25T16:20:25Z</dcterms:created>
  <dcterms:modified xsi:type="dcterms:W3CDTF">2026-02-23T23:38:34Z</dcterms:modified>
</cp:coreProperties>
</file>